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<sst xmlns="http://schemas.openxmlformats.org/spreadsheetml/2006/main" count="1070" uniqueCount="880">
  <si>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</si>
  <si>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</si>
  <si>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</si>
  <si>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</si>
  <si>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</si>
  <si>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</si>
  <si>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</si>
  <si>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</si>
  <si>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</si>
  <si>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</si>
  <si>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</si>
  <si>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</si>
  <si>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</si>
  <si>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</si>
  <si>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</si>
  <si>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</si>
  <si>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</si>
  <si>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</si>
  <si>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</si>
  <si>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</si>
  <si>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</si>
  <si>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</si>
  <si>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</si>
  <si>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</si>
  <si>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</si>
  <si>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</si>
  <si>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</si>
  <si>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</si>
  <si>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</si>
  <si>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</si>
  <si>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</si>
  <si>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</si>
  <si>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</si>
  <si>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</si>
  <si>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</si>
  <si>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</si>
  <si>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</si>
  <si>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</si>
  <si>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</si>
  <si>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</si>
  <si>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</si>
  <si>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</si>
  <si>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</si>
  <si>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</si>
  <si>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</si>
  <si>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</si>
  <si>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</si>
  <si>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</si>
  <si>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</si>
  <si>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</si>
  <si>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</si>
  <si>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</si>
  <si>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</si>
  <si>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</si>
  <si>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</si>
  <si>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</si>
  <si>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</si>
  <si>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</si>
  <si>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</si>
  <si>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</si>
  <si>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</si>
  <si>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</si>
  <si>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</si>
  <si>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</si>
  <si>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</si>
  <si>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</si>
  <si>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</si>
  <si>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</si>
  <si>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</si>
  <si>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</si>
  <si>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</si>
  <si>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</si>
  <si>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</si>
  <si>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</si>
  <si>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</si>
  <si>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</si>
  <si>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</si>
  <si>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</si>
  <si>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</si>
  <si>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</si>
  <si>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</si>
  <si>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</si>
  <si>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</si>
  <si>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</si>
  <si>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</si>
  <si>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</si>
  <si>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</si>
  <si>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</si>
  <si>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</si>
  <si>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</si>
  <si>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</si>
  <si>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</si>
  <si>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</si>
  <si>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</si>
  <si>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</si>
  <si>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</si>
  <si>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</si>
  <si>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</si>
  <si>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</si>
  <si>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</si>
  <si>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</si>
  <si>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</si>
  <si>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</si>
  <si>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</si>
  <si>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</si>
  <si>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</si>
  <si>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</si>
  <si>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</si>
  <si>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</si>
  <si>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</si>
  <si>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</si>
  <si>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</si>
  <si>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</si>
  <si>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</si>
  <si>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</si>
  <si>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</si>
  <si>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</si>
  <si>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</si>
  <si>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</si>
  <si>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</si>
  <si>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</si>
  <si>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</si>
  <si>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</si>
  <si>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</si>
  <si>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</si>
  <si>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</si>
  <si>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</si>
  <si>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</si>
  <si>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</si>
  <si>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</si>
  <si>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</si>
  <si>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</si>
  <si>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</si>
  <si>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</si>
  <si>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</si>
  <si>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</si>
  <si>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</si>
  <si>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</si>
  <si>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</si>
  <si>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</si>
  <si>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</si>
  <si>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</si>
  <si>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</si>
  <si>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</si>
  <si>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</si>
  <si>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</si>
  <si>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</si>
  <si>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</si>
  <si>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</si>
  <si>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</si>
  <si>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</si>
  <si>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</si>
  <si>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</si>
  <si>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</si>
  <si>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</si>
  <si>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</si>
  <si>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</si>
  <si>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</si>
  <si>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</si>
  <si>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</si>
  <si>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</si>
  <si>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</si>
  <si>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</si>
  <si>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</si>
  <si>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</si>
  <si>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</si>
  <si>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</si>
  <si>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</si>
  <si>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</si>
  <si>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</si>
  <si>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</si>
  <si>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</si>
  <si>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</si>
  <si>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</si>
  <si>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</si>
  <si>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</si>
  <si>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</si>
  <si>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</si>
  <si>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</si>
  <si>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</si>
  <si>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</si>
  <si>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</si>
  <si>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</si>
  <si>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</si>
  <si>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</si>
  <si>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</si>
  <si>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</si>
  <si>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</si>
  <si>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</si>
  <si>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</si>
  <si>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</si>
  <si>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</si>
  <si>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</si>
  <si>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</si>
  <si>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</si>
  <si>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</si>
  <si>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</si>
  <si>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</si>
  <si>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</si>
  <si>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</si>
  <si>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</si>
  <si>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</si>
  <si>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</si>
  <si>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</si>
  <si>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</si>
  <si>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</si>
  <si>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</si>
  <si>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</si>
  <si>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</si>
  <si>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</si>
  <si>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</si>
  <si>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</si>
  <si>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</si>
  <si>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</si>
  <si>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</si>
  <si>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</si>
  <si>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</si>
  <si>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</si>
  <si>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</si>
  <si>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</si>
  <si>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</si>
  <si>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</si>
  <si>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</si>
  <si>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</si>
  <si>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</si>
  <si>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</si>
  <si>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</si>
  <si>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</si>
  <si>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</si>
  <si>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</si>
  <si>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</si>
  <si>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</si>
  <si>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</si>
  <si>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</si>
  <si>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</si>
  <si>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</si>
  <si>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</si>
  <si>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</si>
  <si>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</si>
  <si>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</si>
  <si>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</si>
  <si>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</si>
  <si>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</si>
  <si>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</si>
  <si>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</si>
  <si>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</si>
  <si>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</si>
  <si>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</si>
  <si>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</si>
  <si>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</si>
  <si>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</si>
  <si>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</si>
  <si>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</si>
  <si>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</si>
  <si>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</si>
  <si>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</si>
  <si>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</si>
  <si>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</si>
  <si>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</si>
  <si>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</si>
  <si>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</si>
  <si>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</si>
  <si>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</si>
  <si>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</si>
  <si>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</si>
  <si>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</si>
  <si>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</si>
  <si>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</si>
  <si>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</si>
  <si>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</si>
  <si>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</si>
  <si>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</si>
  <si>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</si>
  <si>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</si>
  <si>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</si>
  <si>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</si>
  <si>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</si>
  <si>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</si>
  <si>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</si>
  <si>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</si>
  <si>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</si>
  <si>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</si>
  <si>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</si>
  <si>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</si>
  <si>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</si>
  <si>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</si>
  <si>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</si>
  <si>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</si>
  <si>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</si>
  <si>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</si>
  <si>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</si>
  <si>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</si>
  <si>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</si>
  <si>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</si>
  <si>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</si>
  <si>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</si>
  <si>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</si>
  <si>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</si>
  <si>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</si>
  <si>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</si>
  <si>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</si>
  <si>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</si>
  <si>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</si>
  <si>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</si>
  <si>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</si>
  <si>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</si>
  <si>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</si>
  <si>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</si>
  <si>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</si>
  <si>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</si>
  <si>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</si>
  <si>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</si>
  <si>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</si>
  <si>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</si>
  <si>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</si>
  <si>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</si>
  <si>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</si>
  <si>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</si>
  <si>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</si>
  <si>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</si>
  <si>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</si>
  <si>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</si>
  <si>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</si>
  <si>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</si>
  <si>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</si>
  <si>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</si>
  <si>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</si>
  <si>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</si>
  <si>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</si>
  <si>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</si>
  <si>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</si>
  <si>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</si>
  <si>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</si>
  <si>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</si>
  <si>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</si>
  <si>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</si>
  <si>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</si>
  <si>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</si>
  <si>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</si>
  <si>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</si>
  <si>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</si>
  <si>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</si>
  <si>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</si>
  <si>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</si>
  <si>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</si>
  <si>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</si>
  <si>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</si>
  <si>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</si>
  <si>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</si>
  <si>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</si>
  <si>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</si>
  <si>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</si>
  <si>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</si>
  <si>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</si>
  <si>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</si>
  <si>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</si>
  <si>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</si>
  <si>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</si>
  <si>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</si>
  <si>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</si>
  <si>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</si>
  <si>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</si>
  <si>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</si>
  <si>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</si>
  <si>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</si>
  <si>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</si>
  <si>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</si>
  <si>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</si>
  <si>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</si>
  <si>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</si>
  <si>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</si>
  <si>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</si>
  <si>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</si>
  <si>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</si>
  <si>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</si>
  <si>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</si>
  <si>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</si>
  <si>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</si>
  <si>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</si>
  <si>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</si>
  <si>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</si>
  <si>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</si>
  <si>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</si>
  <si>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</si>
  <si>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</si>
  <si>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</si>
  <si>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</si>
  <si>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</si>
  <si>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</si>
  <si>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</si>
  <si>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</si>
  <si>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</si>
  <si>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</si>
  <si>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</si>
  <si>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</si>
  <si>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</si>
  <si>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</si>
  <si>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</si>
  <si>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</si>
  <si>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</si>
  <si>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</si>
  <si>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</si>
  <si>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</si>
  <si>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</si>
  <si>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</si>
  <si>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</si>
  <si>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</si>
  <si>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</si>
  <si>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</si>
  <si>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</si>
  <si>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</si>
  <si>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</si>
  <si>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</si>
  <si>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</si>
  <si>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</si>
  <si>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</si>
  <si>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</si>
  <si>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</si>
  <si>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</si>
  <si>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</si>
  <si>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</si>
  <si>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</si>
  <si>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</si>
  <si>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</si>
  <si>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</si>
  <si>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</si>
  <si>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</si>
  <si>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</si>
  <si>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</si>
  <si>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</si>
  <si>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</si>
  <si>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</si>
  <si>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</si>
  <si>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</si>
  <si>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</si>
  <si>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</si>
  <si>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</si>
  <si>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</si>
  <si>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</si>
  <si>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</si>
  <si>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</si>
  <si>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</si>
  <si>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</si>
  <si>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</si>
  <si>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</si>
  <si>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</si>
  <si>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</si>
  <si>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</si>
  <si>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</si>
  <si>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</si>
  <si>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</si>
  <si>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</si>
  <si>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</si>
  <si>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</si>
  <si>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</si>
  <si>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</si>
  <si>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</si>
  <si>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</si>
  <si>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</si>
  <si>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</si>
  <si>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</si>
  <si>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</si>
  <si>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</si>
  <si>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</si>
  <si>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</si>
  <si>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</si>
  <si>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</si>
  <si>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</si>
  <si>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</si>
  <si>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</si>
  <si>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</si>
  <si>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</si>
  <si>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</si>
  <si>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</si>
  <si>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</si>
  <si>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</si>
  <si>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</si>
  <si>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</si>
  <si>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</si>
  <si>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</si>
  <si>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</si>
  <si>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</si>
  <si>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</si>
  <si>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</si>
  <si>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</si>
  <si>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</si>
  <si>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</si>
  <si>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</si>
  <si>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</si>
  <si>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</si>
  <si>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</si>
  <si>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</si>
  <si>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</si>
  <si>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</si>
  <si>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</si>
  <si>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</si>
  <si>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</si>
  <si>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</si>
  <si>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</si>
  <si>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</si>
  <si>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</si>
  <si>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</si>
  <si>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</si>
  <si>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</si>
  <si>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</si>
  <si>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</si>
  <si>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</si>
  <si>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</si>
  <si>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</si>
  <si>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</si>
  <si>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</si>
  <si>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</si>
  <si>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</si>
  <si>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</si>
  <si>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</si>
  <si>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</si>
  <si>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</si>
  <si>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</si>
  <si>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</si>
  <si>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</si>
  <si>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</si>
  <si>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</si>
  <si>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</si>
  <si>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</si>
  <si>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</si>
  <si>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</si>
  <si>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</si>
  <si>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</si>
  <si>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</si>
  <si>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</si>
  <si>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</si>
  <si>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</si>
  <si>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</si>
  <si>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</si>
  <si>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</si>
  <si>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</si>
  <si>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</si>
  <si>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</si>
  <si>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</si>
  <si>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</si>
  <si>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</si>
  <si>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</si>
  <si>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</si>
  <si>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</si>
  <si>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</si>
  <si>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</si>
  <si>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</si>
  <si>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</si>
  <si>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</si>
  <si>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</si>
  <si>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</si>
  <si>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</si>
  <si>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</si>
  <si>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</si>
  <si>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</si>
  <si>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</si>
  <si>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</si>
  <si>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</si>
  <si>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</si>
  <si>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</si>
  <si>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</si>
  <si>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</si>
  <si>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</si>
  <si>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</si>
  <si>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</si>
  <si>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</si>
  <si>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</si>
  <si>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</si>
  <si>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</si>
  <si>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</si>
  <si>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</si>
  <si>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</si>
  <si>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</si>
  <si>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</si>
  <si>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</si>
  <si>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</si>
  <si>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</si>
  <si>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</si>
  <si>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</si>
  <si>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</si>
  <si>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</si>
  <si>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</si>
  <si>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</si>
  <si>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</si>
  <si>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</si>
  <si>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</si>
  <si>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</si>
  <si>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</si>
  <si>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</si>
  <si>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</si>
  <si>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</si>
  <si>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</si>
  <si>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</si>
  <si>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</si>
  <si>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</si>
  <si>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</si>
  <si>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</si>
  <si>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</si>
  <si>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</si>
  <si>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</si>
  <si>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</si>
  <si>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</si>
  <si>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</si>
  <si>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</si>
  <si>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</si>
  <si>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</si>
  <si>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</si>
  <si>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</si>
  <si>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</si>
  <si>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</si>
  <si>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</si>
  <si>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</si>
  <si>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</si>
  <si>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</si>
  <si>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</si>
  <si>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</si>
  <si>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</si>
  <si>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</si>
  <si>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</si>
  <si>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</si>
  <si>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</si>
  <si>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</si>
  <si>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</si>
  <si>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</si>
  <si>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</si>
  <si>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</si>
  <si>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</si>
  <si>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</si>
  <si>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</si>
  <si>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</si>
  <si>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</si>
  <si>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</si>
  <si>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</si>
  <si>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</si>
  <si>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</si>
  <si>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</si>
  <si>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</si>
  <si>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</si>
  <si>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</si>
  <si>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</si>
  <si>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</si>
  <si>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</si>
  <si>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</si>
  <si>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</si>
  <si>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</si>
  <si>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</si>
  <si>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</si>
  <si>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</si>
  <si>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</si>
  <si>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</si>
  <si>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</si>
  <si>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</si>
  <si>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</si>
  <si>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</si>
  <si>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</si>
  <si>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</si>
  <si>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</si>
  <si>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</si>
  <si>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</si>
  <si>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</si>
  <si>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</si>
  <si>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</si>
  <si>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</si>
  <si>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</si>
  <si>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</si>
  <si>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</si>
  <si>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</si>
  <si>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</si>
  <si>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</si>
  <si>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</si>
  <si>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</si>
  <si>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</si>
  <si>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</si>
  <si>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</si>
  <si>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</si>
  <si>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</si>
  <si>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</si>
  <si>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</si>
  <si>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</si>
  <si>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</si>
  <si>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</si>
  <si>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</si>
  <si>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</si>
  <si>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</si>
  <si>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</si>
  <si>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</si>
  <si>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</si>
  <si>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</si>
  <si>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</si>
  <si>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</si>
  <si>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</si>
  <si>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</si>
  <si>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</si>
  <si>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</si>
  <si>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</si>
  <si>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</si>
  <si>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</si>
  <si>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</si>
  <si>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</si>
  <si>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</si>
  <si>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</si>
  <si>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</si>
  <si>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</si>
  <si>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</si>
  <si>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</si>
  <si>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</si>
  <si>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</si>
  <si>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</si>
  <si>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</si>
  <si>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</si>
  <si>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</si>
  <si>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</si>
  <si>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</si>
  <si>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</si>
  <si>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</si>
  <si>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</si>
  <si>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</si>
  <si>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</si>
  <si>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</si>
  <si>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</si>
  <si>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</si>
  <si>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</si>
  <si>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</si>
  <si>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</si>
  <si>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</si>
  <si>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</si>
  <si>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</si>
  <si>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</si>
  <si>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</si>
  <si>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</si>
  <si>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</si>
  <si>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</si>
  <si>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</si>
  <si>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</si>
  <si>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</si>
  <si>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</si>
  <si>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</si>
  <si>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</si>
  <si>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</si>
  <si>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</si>
  <si>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</si>
  <si>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</si>
  <si>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</si>
  <si>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</si>
  <si>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</si>
  <si>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</si>
  <si>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</si>
  <si>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</si>
  <si>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</si>
  <si>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</si>
  <si>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</si>
  <si>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</si>
  <si>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</si>
  <si>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</si>
  <si>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</si>
  <si>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</si>
  <si>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</si>
  <si>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</si>
  <si>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</si>
  <si>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</si>
  <si>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</si>
  <si>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</si>
  <si>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</si>
  <si>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</si>
  <si>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</si>
  <si>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</si>
  <si>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</si>
  <si>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</si>
  <si>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</si>
  <si>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</si>
  <si>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</si>
  <si>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</si>
  <si>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</si>
  <si>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</si>
  <si>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</si>
  <si>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</si>
  <si>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</si>
  <si>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</si>
  <si>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</si>
  <si>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</si>
  <si>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</si>
  <si>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</si>
  <si>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</si>
  <si>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</si>
  <si>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</si>
  <si>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</si>
  <si>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</si>
  <si>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</si>
  <si>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</si>
  <si>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</si>
  <si>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</si>
  <si>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</si>
  <si>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</si>
  <si>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</si>
  <si>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</si>
  <si>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</si>
  <si>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</si>
  <si>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</si>
  <si>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</si>
  <si>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</si>
  <si>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</si>
  <si>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</si>
  <si>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</si>
  <si>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</si>
  <si>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</si>
  <si>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</si>
  <si>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</si>
  <si>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</si>
  <si>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</si>
  <si>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</si>
  <si>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</si>
  <si>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</si>
  <si>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</si>
  <si>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</si>
  <si>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</si>
  <si>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</si>
  <si>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</si>
  <si>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</si>
  <si>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</si>
  <si>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</si>
  <si>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</si>
  <si>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</si>
  <si>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</si>
  <si>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</si>
  <si>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</si>
  <si>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</si>
  <si>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</si>
  <si>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</si>
  <si>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</si>
  <si>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</si>
  <si>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</si>
  <si>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</si>
  <si>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</si>
  <si>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</si>
  <si>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</si>
  <si>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</si>
  <si>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</si>
  <si>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</si>
  <si>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</si>
  <si>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</si>
  <si>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</si>
  <si>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</si>
  <si>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</si>
  <si>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</si>
  <si>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</si>
  <si>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</si>
  <si>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</si>
  <si>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</si>
  <si>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</si>
  <si>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</si>
  <si>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</si>
  <si>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</si>
  <si>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</si>
  <si>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</si>
  <si>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</si>
  <si>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</si>
  <si>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</si>
  <si>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</si>
  <si>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</si>
  <si>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</si>
  <si>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</si>
  <si>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неконсолидиран</t>
  </si>
  <si>
    <t>ИНФРА ХОЛДИНГ АД</t>
  </si>
  <si>
    <t xml:space="preserve">Вид на отчета:  неконсолидиран </t>
  </si>
  <si>
    <t>2,Завод за стоманобетонови конструкции и изделия ЕООД</t>
  </si>
  <si>
    <t>3.Инфра Билдинг ЕООД</t>
  </si>
  <si>
    <t>Ръководител:  Антон Божков</t>
  </si>
  <si>
    <t xml:space="preserve"> Антон Божков</t>
  </si>
  <si>
    <t>Ръководител: Антон Божков</t>
  </si>
  <si>
    <t>1.Локомотивен и вагонен завод  ЕАД/f/обезценка/</t>
  </si>
  <si>
    <t>100%</t>
  </si>
  <si>
    <t>2,Завод за стоманобетонови конструкции и изделия ЕООД/обезценка/</t>
  </si>
  <si>
    <t>Ръководител:Антон Божков</t>
  </si>
  <si>
    <t>4.Витех строй ЕООД</t>
  </si>
  <si>
    <t>01.01.2016- 30.09.2016</t>
  </si>
  <si>
    <t>Дата на съставяне: 10.10.2016г.</t>
  </si>
  <si>
    <t>10.10.2016г.</t>
  </si>
  <si>
    <t xml:space="preserve">Дата на съставяне: 10.10.2016г.                           </t>
  </si>
  <si>
    <t xml:space="preserve">Дата  на съставяне:10.10.2016г.                                                                                                        </t>
  </si>
  <si>
    <t>Дата на съставяне:10.10.2016г.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</si>
</sst>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0" fontId="11" fillId="0" borderId="0" xfId="65" applyFont="1" applyProtection="1">
      <alignment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7">
      <selection activeCell="E43" sqref="E43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6" t="s">
        <v>1</v>
      </c>
      <c r="B3" s="577"/>
      <c r="C3" s="577"/>
      <c r="D3" s="577"/>
      <c r="E3" s="460" t="s">
        <v>862</v>
      </c>
      <c r="F3" s="216" t="s">
        <v>2</v>
      </c>
      <c r="G3" s="171"/>
      <c r="H3" s="459">
        <v>175443402</v>
      </c>
    </row>
    <row r="4" spans="1:8" ht="15">
      <c r="A4" s="576" t="s">
        <v>863</v>
      </c>
      <c r="B4" s="582"/>
      <c r="C4" s="582"/>
      <c r="D4" s="582"/>
      <c r="E4" s="460" t="s">
        <v>861</v>
      </c>
      <c r="F4" s="578" t="s">
        <v>3</v>
      </c>
      <c r="G4" s="579"/>
      <c r="H4" s="459" t="s">
        <v>158</v>
      </c>
    </row>
    <row r="5" spans="1:8" ht="15">
      <c r="A5" s="576" t="s">
        <v>4</v>
      </c>
      <c r="B5" s="577"/>
      <c r="C5" s="577"/>
      <c r="D5" s="577"/>
      <c r="E5" s="502" t="s">
        <v>874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/>
      <c r="D13" s="150"/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0</v>
      </c>
      <c r="D19" s="154">
        <f>SUM(D11:D18)</f>
        <v>0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-59422</v>
      </c>
      <c r="H27" s="153">
        <f>SUM(H28:H30)</f>
        <v>-60922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-59422</v>
      </c>
      <c r="H29" s="315">
        <v>-60922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>
        <v>1500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>
        <v>-169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-59591</v>
      </c>
      <c r="H33" s="153">
        <f>H27+H31+H32</f>
        <v>-59422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2</v>
      </c>
      <c r="D34" s="154">
        <f>SUM(D35:D38)</f>
        <v>3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2</v>
      </c>
      <c r="D35" s="150">
        <v>3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8844</v>
      </c>
      <c r="H36" s="153">
        <f>H25+H17+H33</f>
        <v>9013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2</v>
      </c>
      <c r="D45" s="154">
        <f>D34+D39+D44</f>
        <v>3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2</v>
      </c>
      <c r="D54" s="150">
        <v>2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4</v>
      </c>
      <c r="D55" s="154">
        <f>D19+D20+D21+D27+D32+D45+D51+D53+D54</f>
        <v>5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5889</v>
      </c>
      <c r="H61" s="153">
        <f>SUM(H62:H68)</f>
        <v>5676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>
        <v>5833</v>
      </c>
      <c r="H62" s="151">
        <v>5476</v>
      </c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>
        <v>155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/>
      <c r="H64" s="151"/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14</v>
      </c>
      <c r="H65" s="151">
        <v>21</v>
      </c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38</v>
      </c>
      <c r="H66" s="151">
        <v>17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3</v>
      </c>
      <c r="H67" s="151">
        <v>3</v>
      </c>
    </row>
    <row r="68" spans="1:8" ht="15">
      <c r="A68" s="234" t="s">
        <v>210</v>
      </c>
      <c r="B68" s="240" t="s">
        <v>211</v>
      </c>
      <c r="C68" s="150">
        <v>2</v>
      </c>
      <c r="D68" s="150">
        <v>2</v>
      </c>
      <c r="E68" s="236" t="s">
        <v>212</v>
      </c>
      <c r="F68" s="241" t="s">
        <v>213</v>
      </c>
      <c r="G68" s="151">
        <v>1</v>
      </c>
      <c r="H68" s="151">
        <v>4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5889</v>
      </c>
      <c r="H71" s="160">
        <f>H59+H60+H61+H69+H70</f>
        <v>5676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2</v>
      </c>
      <c r="D75" s="154">
        <f>SUM(D67:D74)</f>
        <v>2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5889</v>
      </c>
      <c r="H79" s="161">
        <f>H71+H74+H75+H76</f>
        <v>5676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14615</v>
      </c>
      <c r="D83" s="150">
        <v>14540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14615</v>
      </c>
      <c r="D84" s="154">
        <f>D83+D82+D78</f>
        <v>14540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104</v>
      </c>
      <c r="D87" s="150">
        <v>134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8</v>
      </c>
      <c r="D88" s="150">
        <v>8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112</v>
      </c>
      <c r="D91" s="154">
        <f>SUM(D87:D90)</f>
        <v>142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14729</v>
      </c>
      <c r="D93" s="154">
        <f>D64+D75+D84+D91+D92</f>
        <v>14684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14733</v>
      </c>
      <c r="D94" s="163">
        <f>D93+D55</f>
        <v>14689</v>
      </c>
      <c r="E94" s="447" t="s">
        <v>269</v>
      </c>
      <c r="F94" s="288" t="s">
        <v>270</v>
      </c>
      <c r="G94" s="164">
        <f>G36+G39+G55+G79</f>
        <v>14733</v>
      </c>
      <c r="H94" s="164">
        <f>H36+H39+H55+H79</f>
        <v>14689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875</v>
      </c>
      <c r="B98" s="430"/>
      <c r="C98" s="580" t="s">
        <v>859</v>
      </c>
      <c r="D98" s="580"/>
      <c r="E98" s="580"/>
      <c r="F98" s="169"/>
      <c r="G98" s="170"/>
      <c r="H98" s="171"/>
      <c r="M98" s="156"/>
    </row>
    <row r="99" spans="3:8" ht="15">
      <c r="C99" s="44"/>
      <c r="D99" s="1"/>
      <c r="E99" s="580" t="s">
        <v>866</v>
      </c>
      <c r="F99" s="581"/>
      <c r="G99" s="581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G45" sqref="G45:G46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4" t="str">
        <f>'справка №1-БАЛАНС'!E3</f>
        <v>ИНФРА ХОЛДИНГ АД</v>
      </c>
      <c r="C2" s="584"/>
      <c r="D2" s="584"/>
      <c r="E2" s="584"/>
      <c r="F2" s="586" t="s">
        <v>2</v>
      </c>
      <c r="G2" s="586"/>
      <c r="H2" s="523">
        <f>'справка №1-БАЛАНС'!H3</f>
        <v>175443402</v>
      </c>
    </row>
    <row r="3" spans="1:8" ht="15">
      <c r="A3" s="465" t="s">
        <v>273</v>
      </c>
      <c r="B3" s="584" t="str">
        <f>'справка №1-БАЛАНС'!E4</f>
        <v>неконсолидиран</v>
      </c>
      <c r="C3" s="584"/>
      <c r="D3" s="584"/>
      <c r="E3" s="584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5" t="str">
        <f>'справка №1-БАЛАНС'!E5</f>
        <v>01.01.2016- 30.09.2016</v>
      </c>
      <c r="C4" s="585"/>
      <c r="D4" s="585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/>
      <c r="D9" s="45"/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69</v>
      </c>
      <c r="D10" s="45">
        <v>68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/>
      <c r="D11" s="45">
        <v>2</v>
      </c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113</v>
      </c>
      <c r="D12" s="45">
        <v>117</v>
      </c>
      <c r="E12" s="299" t="s">
        <v>77</v>
      </c>
      <c r="F12" s="546" t="s">
        <v>295</v>
      </c>
      <c r="G12" s="547"/>
      <c r="H12" s="547"/>
    </row>
    <row r="13" spans="1:18" ht="12">
      <c r="A13" s="297" t="s">
        <v>296</v>
      </c>
      <c r="B13" s="298" t="s">
        <v>297</v>
      </c>
      <c r="C13" s="45">
        <v>14</v>
      </c>
      <c r="D13" s="45">
        <v>18</v>
      </c>
      <c r="E13" s="300" t="s">
        <v>50</v>
      </c>
      <c r="F13" s="548" t="s">
        <v>298</v>
      </c>
      <c r="G13" s="545">
        <f>SUM(G9:G12)</f>
        <v>0</v>
      </c>
      <c r="H13" s="545">
        <f>SUM(H9:H12)</f>
        <v>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/>
      <c r="D16" s="46"/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196</v>
      </c>
      <c r="D19" s="48">
        <f>SUM(D9:D15)+D16</f>
        <v>205</v>
      </c>
      <c r="E19" s="303" t="s">
        <v>315</v>
      </c>
      <c r="F19" s="549" t="s">
        <v>316</v>
      </c>
      <c r="G19" s="547">
        <v>240</v>
      </c>
      <c r="H19" s="547">
        <v>409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214</v>
      </c>
      <c r="D22" s="575">
        <v>467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>
        <v>467</v>
      </c>
      <c r="E23" s="297" t="s">
        <v>328</v>
      </c>
      <c r="F23" s="549" t="s">
        <v>329</v>
      </c>
      <c r="G23" s="547">
        <v>1</v>
      </c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241</v>
      </c>
      <c r="H24" s="545">
        <f>SUM(H19:H23)</f>
        <v>409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>
        <v>1072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214</v>
      </c>
      <c r="D26" s="48">
        <f>SUM(D23:D25)</f>
        <v>1539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410</v>
      </c>
      <c r="D28" s="49">
        <f>D26+D19</f>
        <v>1744</v>
      </c>
      <c r="E28" s="126" t="s">
        <v>337</v>
      </c>
      <c r="F28" s="551" t="s">
        <v>338</v>
      </c>
      <c r="G28" s="545">
        <f>G13+G15+G24</f>
        <v>241</v>
      </c>
      <c r="H28" s="545">
        <f>H13+H15+H24</f>
        <v>409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169</v>
      </c>
      <c r="H30" s="52">
        <f>IF((D28-H28)&gt;0,D28-H28,0)</f>
        <v>1335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410</v>
      </c>
      <c r="D33" s="48">
        <f>D28-D31+D32</f>
        <v>1744</v>
      </c>
      <c r="E33" s="126" t="s">
        <v>351</v>
      </c>
      <c r="F33" s="551" t="s">
        <v>352</v>
      </c>
      <c r="G33" s="52">
        <f>G32-G31+G28</f>
        <v>241</v>
      </c>
      <c r="H33" s="52">
        <f>H32-H31+H28</f>
        <v>409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169</v>
      </c>
      <c r="H34" s="545">
        <f>IF((D33-H33)&gt;0,D33-H33,0)</f>
        <v>1335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/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169</v>
      </c>
      <c r="H39" s="556">
        <f>IF(H34&gt;0,IF(D35+H34&lt;0,0,D35+H34),IF(D34-D35&lt;0,D35-D34,0))</f>
        <v>1335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169</v>
      </c>
      <c r="H41" s="51">
        <f>IF(D39=0,IF(H39-H40&gt;0,H39-H40+D40,0),IF(D39-D40&lt;0,D40-D39+H40,0))</f>
        <v>1335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410</v>
      </c>
      <c r="D42" s="52">
        <f>D33+D35+D39</f>
        <v>1744</v>
      </c>
      <c r="E42" s="127" t="s">
        <v>378</v>
      </c>
      <c r="F42" s="128" t="s">
        <v>379</v>
      </c>
      <c r="G42" s="52">
        <f>G39+G33</f>
        <v>410</v>
      </c>
      <c r="H42" s="52">
        <f>H39+H33</f>
        <v>1744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7" t="s">
        <v>854</v>
      </c>
      <c r="B45" s="587"/>
      <c r="C45" s="587"/>
      <c r="D45" s="587"/>
      <c r="E45" s="587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876</v>
      </c>
      <c r="C48" s="425" t="s">
        <v>815</v>
      </c>
      <c r="D48" s="583" t="s">
        <v>860</v>
      </c>
      <c r="E48" s="583"/>
      <c r="F48" s="583"/>
      <c r="G48" s="583"/>
      <c r="H48" s="583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3" t="s">
        <v>867</v>
      </c>
      <c r="E50" s="583"/>
      <c r="F50" s="583"/>
      <c r="G50" s="583"/>
      <c r="H50" s="583"/>
    </row>
    <row r="51" spans="1:8" ht="12">
      <c r="A51" s="561"/>
      <c r="B51" s="557"/>
      <c r="C51" s="423"/>
      <c r="D51" s="583"/>
      <c r="E51" s="583"/>
      <c r="F51" s="583"/>
      <c r="G51" s="583"/>
      <c r="H51" s="583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:D25 C22:C25 G31:H32 G19:H23 G15:H16 G9:H12 C40:D40 C38:D38 C36:D36 C31:D32 G40:H40 C17:D18 C9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7">
      <selection activeCell="C44" sqref="C44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01.01.2016- 30.09.2016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-24</v>
      </c>
      <c r="D11" s="53">
        <v>-33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-125</v>
      </c>
      <c r="D13" s="53">
        <v>-65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/>
      <c r="D14" s="53">
        <v>-11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-10</v>
      </c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-3</v>
      </c>
      <c r="D19" s="53">
        <v>-35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-162</v>
      </c>
      <c r="D20" s="54">
        <f>SUM(D10:D19)</f>
        <v>-144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1</v>
      </c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/>
      <c r="D24" s="53">
        <v>-10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149</v>
      </c>
      <c r="D25" s="53">
        <v>194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>
        <v>21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>
        <v>176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>
        <v>-3</v>
      </c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147</v>
      </c>
      <c r="D32" s="54">
        <f>SUM(D22:D31)</f>
        <v>381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/>
      <c r="D36" s="53">
        <v>55</v>
      </c>
      <c r="E36" s="129"/>
      <c r="F36" s="129"/>
    </row>
    <row r="37" spans="1:6" ht="12">
      <c r="A37" s="331" t="s">
        <v>435</v>
      </c>
      <c r="B37" s="332" t="s">
        <v>436</v>
      </c>
      <c r="C37" s="53">
        <v>-15</v>
      </c>
      <c r="D37" s="53">
        <v>-176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/>
      <c r="D39" s="53"/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/>
      <c r="D41" s="53">
        <v>2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-15</v>
      </c>
      <c r="D42" s="54">
        <f>SUM(D34:D41)</f>
        <v>-119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-30</v>
      </c>
      <c r="D43" s="54">
        <f>D42+D32+D20</f>
        <v>118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142</v>
      </c>
      <c r="D44" s="131">
        <v>34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112</v>
      </c>
      <c r="D45" s="54">
        <f>D44+D43</f>
        <v>152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/>
      <c r="D46" s="55"/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877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88"/>
      <c r="D50" s="588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866</v>
      </c>
      <c r="C52" s="588"/>
      <c r="D52" s="588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E45" sqref="E45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9" t="s">
        <v>457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1" t="str">
        <f>'справка №1-БАЛАНС'!E3</f>
        <v>ИНФРА ХОЛДИНГ АД</v>
      </c>
      <c r="C3" s="591"/>
      <c r="D3" s="591"/>
      <c r="E3" s="591"/>
      <c r="F3" s="591"/>
      <c r="G3" s="591"/>
      <c r="H3" s="591"/>
      <c r="I3" s="591"/>
      <c r="J3" s="474"/>
      <c r="K3" s="593" t="s">
        <v>2</v>
      </c>
      <c r="L3" s="593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5"/>
      <c r="K4" s="594" t="s">
        <v>3</v>
      </c>
      <c r="L4" s="594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5" t="str">
        <f>'справка №1-БАЛАНС'!E5</f>
        <v>01.01.2016- 30.09.2016</v>
      </c>
      <c r="C5" s="595"/>
      <c r="D5" s="595"/>
      <c r="E5" s="595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1500</v>
      </c>
      <c r="J11" s="57">
        <f>'справка №1-БАЛАНС'!H29+'справка №1-БАЛАНС'!H32</f>
        <v>-60922</v>
      </c>
      <c r="K11" s="59"/>
      <c r="L11" s="343">
        <f>SUM(C11:K11)</f>
        <v>9013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1500</v>
      </c>
      <c r="J15" s="60">
        <f t="shared" si="2"/>
        <v>-60922</v>
      </c>
      <c r="K15" s="60">
        <f t="shared" si="2"/>
        <v>0</v>
      </c>
      <c r="L15" s="343">
        <f t="shared" si="1"/>
        <v>9013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-169</v>
      </c>
      <c r="K16" s="59"/>
      <c r="L16" s="343">
        <f t="shared" si="1"/>
        <v>-169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>
        <v>-1500</v>
      </c>
      <c r="J20" s="59">
        <v>1500</v>
      </c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0</v>
      </c>
      <c r="J29" s="58">
        <f t="shared" si="6"/>
        <v>-59591</v>
      </c>
      <c r="K29" s="58">
        <f t="shared" si="6"/>
        <v>0</v>
      </c>
      <c r="L29" s="343">
        <f t="shared" si="1"/>
        <v>8844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0</v>
      </c>
      <c r="J32" s="58">
        <f t="shared" si="7"/>
        <v>-59591</v>
      </c>
      <c r="K32" s="58">
        <f t="shared" si="7"/>
        <v>0</v>
      </c>
      <c r="L32" s="343">
        <f t="shared" si="1"/>
        <v>8844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2" t="s">
        <v>855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878</v>
      </c>
      <c r="B38" s="573" t="s">
        <v>859</v>
      </c>
      <c r="C38" s="573"/>
      <c r="D38" s="535"/>
      <c r="E38" s="535"/>
      <c r="F38" s="590"/>
      <c r="G38" s="590"/>
      <c r="H38" s="590"/>
      <c r="I38" s="590"/>
      <c r="J38" s="15" t="s">
        <v>857</v>
      </c>
      <c r="K38" s="15"/>
      <c r="L38" s="590" t="s">
        <v>867</v>
      </c>
      <c r="M38" s="590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F1">
      <selection activeCell="I45" sqref="I45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6" t="s">
        <v>381</v>
      </c>
      <c r="B2" s="597"/>
      <c r="C2" s="598" t="str">
        <f>'справка №1-БАЛАНС'!E3</f>
        <v>ИНФРА ХОЛДИНГ АД</v>
      </c>
      <c r="D2" s="598"/>
      <c r="E2" s="598"/>
      <c r="F2" s="598"/>
      <c r="G2" s="598"/>
      <c r="H2" s="598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596" t="s">
        <v>4</v>
      </c>
      <c r="B3" s="597"/>
      <c r="C3" s="599" t="str">
        <f>'справка №1-БАЛАНС'!E5</f>
        <v>01.01.2016- 30.09.2016</v>
      </c>
      <c r="D3" s="599"/>
      <c r="E3" s="599"/>
      <c r="F3" s="483"/>
      <c r="G3" s="483"/>
      <c r="H3" s="483"/>
      <c r="I3" s="483"/>
      <c r="J3" s="483"/>
      <c r="K3" s="483"/>
      <c r="L3" s="483"/>
      <c r="M3" s="600" t="s">
        <v>3</v>
      </c>
      <c r="N3" s="600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1" t="s">
        <v>461</v>
      </c>
      <c r="B5" s="602"/>
      <c r="C5" s="609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7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7" t="s">
        <v>526</v>
      </c>
      <c r="R5" s="607" t="s">
        <v>527</v>
      </c>
    </row>
    <row r="6" spans="1:18" s="99" customFormat="1" ht="48">
      <c r="A6" s="603"/>
      <c r="B6" s="604"/>
      <c r="C6" s="610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8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8"/>
      <c r="R6" s="608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0</v>
      </c>
      <c r="E17" s="193">
        <f>SUM(E9:E16)</f>
        <v>0</v>
      </c>
      <c r="F17" s="193">
        <f>SUM(F9:F16)</f>
        <v>0</v>
      </c>
      <c r="G17" s="73">
        <f t="shared" si="2"/>
        <v>0</v>
      </c>
      <c r="H17" s="74">
        <f>SUM(H9:H16)</f>
        <v>0</v>
      </c>
      <c r="I17" s="74">
        <f>SUM(I9:I16)</f>
        <v>0</v>
      </c>
      <c r="J17" s="73">
        <f t="shared" si="3"/>
        <v>0</v>
      </c>
      <c r="K17" s="74">
        <f>SUM(K9:K16)</f>
        <v>0</v>
      </c>
      <c r="L17" s="74">
        <f>SUM(L9:L16)</f>
        <v>0</v>
      </c>
      <c r="M17" s="74">
        <f>SUM(M9:M16)</f>
        <v>0</v>
      </c>
      <c r="N17" s="73">
        <f t="shared" si="4"/>
        <v>0</v>
      </c>
      <c r="O17" s="74">
        <f>SUM(O9:O16)</f>
        <v>0</v>
      </c>
      <c r="P17" s="74">
        <f>SUM(P9:P16)</f>
        <v>0</v>
      </c>
      <c r="Q17" s="73">
        <f t="shared" si="5"/>
        <v>0</v>
      </c>
      <c r="R17" s="7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37582</v>
      </c>
      <c r="E27" s="191">
        <f aca="true" t="shared" si="8" ref="E27:P27">SUM(E28:E31)</f>
        <v>0</v>
      </c>
      <c r="F27" s="191">
        <f t="shared" si="8"/>
        <v>1</v>
      </c>
      <c r="G27" s="70">
        <f t="shared" si="2"/>
        <v>37581</v>
      </c>
      <c r="H27" s="69">
        <f t="shared" si="8"/>
        <v>0</v>
      </c>
      <c r="I27" s="69">
        <f t="shared" si="8"/>
        <v>37579</v>
      </c>
      <c r="J27" s="70">
        <f t="shared" si="3"/>
        <v>2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37582</v>
      </c>
      <c r="E28" s="188"/>
      <c r="F28" s="188">
        <v>1</v>
      </c>
      <c r="G28" s="73">
        <f t="shared" si="2"/>
        <v>37581</v>
      </c>
      <c r="H28" s="64"/>
      <c r="I28" s="64">
        <v>37579</v>
      </c>
      <c r="J28" s="73">
        <f t="shared" si="3"/>
        <v>2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2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37582</v>
      </c>
      <c r="E38" s="193">
        <f aca="true" t="shared" si="12" ref="E38:P38">E27+E32+E37</f>
        <v>0</v>
      </c>
      <c r="F38" s="193">
        <f t="shared" si="12"/>
        <v>1</v>
      </c>
      <c r="G38" s="73">
        <f t="shared" si="2"/>
        <v>37581</v>
      </c>
      <c r="H38" s="74">
        <f t="shared" si="12"/>
        <v>0</v>
      </c>
      <c r="I38" s="74">
        <f t="shared" si="12"/>
        <v>37579</v>
      </c>
      <c r="J38" s="73">
        <f t="shared" si="3"/>
        <v>2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37582</v>
      </c>
      <c r="E40" s="436">
        <f>E17+E18+E19+E25+E38+E39</f>
        <v>0</v>
      </c>
      <c r="F40" s="436">
        <f aca="true" t="shared" si="13" ref="F40:R40">F17+F18+F19+F25+F38+F39</f>
        <v>1</v>
      </c>
      <c r="G40" s="436">
        <f t="shared" si="13"/>
        <v>37581</v>
      </c>
      <c r="H40" s="436">
        <f t="shared" si="13"/>
        <v>0</v>
      </c>
      <c r="I40" s="436">
        <f t="shared" si="13"/>
        <v>37579</v>
      </c>
      <c r="J40" s="436">
        <f t="shared" si="13"/>
        <v>2</v>
      </c>
      <c r="K40" s="436">
        <f t="shared" si="13"/>
        <v>0</v>
      </c>
      <c r="L40" s="436">
        <f t="shared" si="13"/>
        <v>0</v>
      </c>
      <c r="M40" s="436">
        <f t="shared" si="13"/>
        <v>0</v>
      </c>
      <c r="N40" s="436">
        <f t="shared" si="13"/>
        <v>0</v>
      </c>
      <c r="O40" s="436">
        <f t="shared" si="13"/>
        <v>0</v>
      </c>
      <c r="P40" s="436">
        <f t="shared" si="13"/>
        <v>0</v>
      </c>
      <c r="Q40" s="436">
        <f t="shared" si="13"/>
        <v>0</v>
      </c>
      <c r="R40" s="436">
        <f t="shared" si="13"/>
        <v>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879</v>
      </c>
      <c r="C44" s="353"/>
      <c r="D44" s="354"/>
      <c r="E44" s="354"/>
      <c r="F44" s="354"/>
      <c r="G44" s="350"/>
      <c r="H44" s="605" t="s">
        <v>859</v>
      </c>
      <c r="I44" s="606"/>
      <c r="J44" s="606"/>
      <c r="K44" s="606"/>
      <c r="L44" s="605"/>
      <c r="M44" s="606"/>
      <c r="N44" s="606"/>
      <c r="O44" s="605" t="s">
        <v>868</v>
      </c>
      <c r="P44" s="606"/>
      <c r="Q44" s="606"/>
      <c r="R44" s="606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3">
      <selection activeCell="C45" sqref="C45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3" t="s">
        <v>605</v>
      </c>
      <c r="B1" s="613"/>
      <c r="C1" s="613"/>
      <c r="D1" s="613"/>
      <c r="E1" s="613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7" t="str">
        <f>'справка №1-БАЛАНС'!E3</f>
        <v>ИНФРА ХОЛДИНГ АД</v>
      </c>
      <c r="C3" s="618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4" t="str">
        <f>'справка №1-БАЛАНС'!E5</f>
        <v>01.01.2016- 30.09.2016</v>
      </c>
      <c r="C4" s="615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</v>
      </c>
      <c r="D21" s="107"/>
      <c r="E21" s="119">
        <f t="shared" si="0"/>
        <v>2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14615</v>
      </c>
      <c r="D24" s="118">
        <f>SUM(D25:D27)</f>
        <v>14615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14615</v>
      </c>
      <c r="D25" s="107">
        <v>14615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2</v>
      </c>
      <c r="D28" s="107">
        <v>2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14617</v>
      </c>
      <c r="D43" s="103">
        <f>D24+D28+D29+D31+D30+D32+D33+D38</f>
        <v>14617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14619</v>
      </c>
      <c r="D44" s="102">
        <f>D43+D21+D19+D9</f>
        <v>14617</v>
      </c>
      <c r="E44" s="117">
        <f>E43+E21+E19+E9</f>
        <v>2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5889</v>
      </c>
      <c r="D85" s="103">
        <f>SUM(D86:D90)+D94</f>
        <v>5889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5833</v>
      </c>
      <c r="D86" s="107">
        <v>5833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14</v>
      </c>
      <c r="D87" s="107">
        <v>14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38</v>
      </c>
      <c r="D89" s="107">
        <v>38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</v>
      </c>
      <c r="D90" s="102">
        <f>SUM(D91:D93)</f>
        <v>1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1</v>
      </c>
      <c r="D93" s="107">
        <v>1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3</v>
      </c>
      <c r="D94" s="107">
        <v>3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5889</v>
      </c>
      <c r="D96" s="103">
        <f>D85+D80+D75+D71+D95</f>
        <v>5889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5889</v>
      </c>
      <c r="D97" s="103">
        <f>D96+D68+D66</f>
        <v>5889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39400</v>
      </c>
      <c r="D104" s="107"/>
      <c r="E104" s="107"/>
      <c r="F104" s="124">
        <f>C104+D104-E104</f>
        <v>39400</v>
      </c>
    </row>
    <row r="105" spans="1:16" ht="12">
      <c r="A105" s="410" t="s">
        <v>773</v>
      </c>
      <c r="B105" s="393" t="s">
        <v>774</v>
      </c>
      <c r="C105" s="102">
        <f>SUM(C102:C104)</f>
        <v>39400</v>
      </c>
      <c r="D105" s="102">
        <f>SUM(D102:D104)</f>
        <v>0</v>
      </c>
      <c r="E105" s="102">
        <f>SUM(E102:E104)</f>
        <v>0</v>
      </c>
      <c r="F105" s="102">
        <f>SUM(F102:F104)</f>
        <v>39400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2" t="s">
        <v>776</v>
      </c>
      <c r="B107" s="612"/>
      <c r="C107" s="612"/>
      <c r="D107" s="612"/>
      <c r="E107" s="612"/>
      <c r="F107" s="612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6" t="s">
        <v>875</v>
      </c>
      <c r="B109" s="616"/>
      <c r="C109" s="605" t="s">
        <v>859</v>
      </c>
      <c r="D109" s="606"/>
      <c r="E109" s="606"/>
      <c r="F109" s="606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1" t="s">
        <v>872</v>
      </c>
      <c r="D111" s="611"/>
      <c r="E111" s="611"/>
      <c r="F111" s="611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A22" sqref="A22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9" t="str">
        <f>'справка №1-БАЛАНС'!E3</f>
        <v>ИНФРА ХОЛДИНГ АД</v>
      </c>
      <c r="C4" s="619"/>
      <c r="D4" s="619"/>
      <c r="E4" s="619"/>
      <c r="F4" s="619"/>
      <c r="G4" s="625" t="s">
        <v>2</v>
      </c>
      <c r="H4" s="625"/>
      <c r="I4" s="498">
        <f>'справка №1-БАЛАНС'!H3</f>
        <v>175443402</v>
      </c>
    </row>
    <row r="5" spans="1:9" ht="15">
      <c r="A5" s="499" t="s">
        <v>4</v>
      </c>
      <c r="B5" s="620" t="str">
        <f>'справка №1-БАЛАНС'!E5</f>
        <v>01.01.2016- 30.09.2016</v>
      </c>
      <c r="C5" s="620"/>
      <c r="D5" s="620"/>
      <c r="E5" s="620"/>
      <c r="F5" s="620"/>
      <c r="G5" s="623" t="s">
        <v>3</v>
      </c>
      <c r="H5" s="624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879</v>
      </c>
      <c r="B30" s="622"/>
      <c r="C30" s="622"/>
      <c r="D30" s="457" t="s">
        <v>815</v>
      </c>
      <c r="E30" s="621" t="s">
        <v>860</v>
      </c>
      <c r="F30" s="621"/>
      <c r="G30" s="621"/>
      <c r="H30" s="418" t="s">
        <v>777</v>
      </c>
      <c r="I30" s="621"/>
      <c r="J30" s="621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867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00">
      <selection activeCell="D138" sqref="D138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6" t="str">
        <f>'справка №1-БАЛАНС'!E3</f>
        <v>ИНФРА ХОЛДИНГ АД</v>
      </c>
      <c r="C5" s="626"/>
      <c r="D5" s="626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7" t="str">
        <f>'справка №1-БАЛАНС'!E5</f>
        <v>01.01.2016- 30.09.2016</v>
      </c>
      <c r="C6" s="627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25.5">
      <c r="A13" s="35" t="s">
        <v>864</v>
      </c>
      <c r="B13" s="36"/>
      <c r="C13" s="439">
        <v>6356</v>
      </c>
      <c r="D13" s="572">
        <v>1</v>
      </c>
      <c r="E13" s="439"/>
      <c r="F13" s="441">
        <f>C13-E13</f>
        <v>6356</v>
      </c>
    </row>
    <row r="14" spans="1:6" ht="12.75">
      <c r="A14" s="35" t="s">
        <v>865</v>
      </c>
      <c r="B14" s="36"/>
      <c r="C14" s="439">
        <v>1</v>
      </c>
      <c r="D14" s="572">
        <v>1</v>
      </c>
      <c r="E14" s="439"/>
      <c r="F14" s="441">
        <f>C14-E14</f>
        <v>1</v>
      </c>
    </row>
    <row r="15" spans="1:6" ht="12.75">
      <c r="A15" s="506" t="s">
        <v>873</v>
      </c>
      <c r="C15" s="506">
        <v>1</v>
      </c>
      <c r="D15" s="574">
        <v>1</v>
      </c>
      <c r="F15" s="506">
        <f>C15-E15</f>
        <v>1</v>
      </c>
    </row>
    <row r="16" spans="1:6" ht="12.75">
      <c r="A16" s="35"/>
      <c r="B16" s="36"/>
      <c r="C16" s="439"/>
      <c r="D16" s="439"/>
      <c r="E16" s="439"/>
      <c r="F16" s="441">
        <f>C16-E16</f>
        <v>0</v>
      </c>
    </row>
    <row r="17" spans="1:6" ht="12.75">
      <c r="A17" s="35" t="s">
        <v>869</v>
      </c>
      <c r="B17" s="36" t="s">
        <v>870</v>
      </c>
      <c r="C17" s="439"/>
      <c r="D17" s="439"/>
      <c r="E17" s="439"/>
      <c r="F17" s="441">
        <f aca="true" t="shared" si="0" ref="F17:F25">C17-E17</f>
        <v>0</v>
      </c>
    </row>
    <row r="18" spans="1:6" ht="25.5">
      <c r="A18" s="35" t="s">
        <v>871</v>
      </c>
      <c r="B18" s="36" t="s">
        <v>870</v>
      </c>
      <c r="C18" s="439"/>
      <c r="D18" s="439"/>
      <c r="E18" s="439"/>
      <c r="F18" s="441">
        <f t="shared" si="0"/>
        <v>0</v>
      </c>
    </row>
    <row r="19" spans="1:6" ht="12.75">
      <c r="A19" s="35">
        <v>9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10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11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12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13</v>
      </c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>
        <v>14</v>
      </c>
      <c r="B24" s="36"/>
      <c r="C24" s="439"/>
      <c r="D24" s="439"/>
      <c r="E24" s="439"/>
      <c r="F24" s="441">
        <f t="shared" si="0"/>
        <v>0</v>
      </c>
    </row>
    <row r="25" spans="1:6" ht="12.75">
      <c r="A25" s="35">
        <v>15</v>
      </c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37581</v>
      </c>
      <c r="D26" s="427"/>
      <c r="E26" s="427">
        <f>SUM(E12:E25)</f>
        <v>0</v>
      </c>
      <c r="F26" s="440">
        <f>SUM(F12:F25)</f>
        <v>37581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15</v>
      </c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37581</v>
      </c>
      <c r="D78" s="427"/>
      <c r="E78" s="427">
        <f>E77+E60+E43+E26</f>
        <v>0</v>
      </c>
      <c r="F78" s="440">
        <f>F77+F60+F43+F26</f>
        <v>37581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879</v>
      </c>
      <c r="B150" s="451"/>
      <c r="C150" s="605" t="s">
        <v>859</v>
      </c>
      <c r="D150" s="606"/>
      <c r="E150" s="606"/>
      <c r="F150" s="606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28" t="s">
        <v>866</v>
      </c>
      <c r="D152" s="628"/>
      <c r="E152" s="628"/>
      <c r="F152" s="628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12:F14 C115:F129 C98:F112 C81:F95 C62:F76 C45:F59 C28:F42 C16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lmartinova</cp:lastModifiedBy>
  <cp:lastPrinted>2016-10-20T08:59:28Z</cp:lastPrinted>
  <dcterms:created xsi:type="dcterms:W3CDTF">2000-06-29T12:02:40Z</dcterms:created>
  <dcterms:modified xsi:type="dcterms:W3CDTF">2016-10-20T09:06:12Z</dcterms:modified>
  <cp:category/>
  <cp:version/>
  <cp:contentType/>
  <cp:contentStatus/>
</cp:coreProperties>
</file>