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<sst xmlns="http://schemas.openxmlformats.org/spreadsheetml/2006/main" count="1071" uniqueCount="882">
  <si>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</si>
  <si>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</si>
  <si>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</si>
  <si>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</si>
  <si>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</si>
  <si>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</si>
  <si>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</si>
  <si>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</si>
  <si>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</si>
  <si>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</si>
  <si>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</si>
  <si>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</si>
  <si>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</si>
  <si>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</si>
  <si>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</si>
  <si>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</si>
  <si>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</si>
  <si>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</si>
  <si>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</si>
  <si>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</si>
  <si>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</si>
  <si>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</si>
  <si>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</si>
  <si>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</si>
  <si>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</si>
  <si>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</si>
  <si>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</si>
  <si>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</si>
  <si>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</si>
  <si>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</si>
  <si>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</si>
  <si>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</si>
  <si>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</si>
  <si>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</si>
  <si>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</si>
  <si>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</si>
  <si>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</si>
  <si>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</si>
  <si>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</si>
  <si>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</si>
  <si>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</si>
  <si>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</si>
  <si>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</si>
  <si>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</si>
  <si>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</si>
  <si>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</si>
  <si>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</si>
  <si>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</si>
  <si>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</si>
  <si>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</si>
  <si>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</si>
  <si>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</si>
  <si>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</si>
  <si>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</si>
  <si>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</si>
  <si>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</si>
  <si>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</si>
  <si>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</si>
  <si>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</si>
  <si>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</si>
  <si>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</si>
  <si>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</si>
  <si>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</si>
  <si>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</si>
  <si>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</si>
  <si>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</si>
  <si>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</si>
  <si>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</si>
  <si>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</si>
  <si>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</si>
  <si>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</si>
  <si>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</si>
  <si>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</si>
  <si>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</si>
  <si>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</si>
  <si>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</si>
  <si>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</si>
  <si>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</si>
  <si>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</si>
  <si>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</si>
  <si>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</si>
  <si>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</si>
  <si>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</si>
  <si>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</si>
  <si>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</si>
  <si>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</si>
  <si>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</si>
  <si>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</si>
  <si>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</si>
  <si>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</si>
  <si>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</si>
  <si>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</si>
  <si>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</si>
  <si>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</si>
  <si>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</si>
  <si>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</si>
  <si>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</si>
  <si>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</si>
  <si>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</si>
  <si>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</si>
  <si>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</si>
  <si>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</si>
  <si>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</si>
  <si>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</si>
  <si>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</si>
  <si>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</si>
  <si>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</si>
  <si>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</si>
  <si>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</si>
  <si>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</si>
  <si>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</si>
  <si>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</si>
  <si>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</si>
  <si>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</si>
  <si>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</si>
  <si>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</si>
  <si>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</si>
  <si>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</si>
  <si>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</si>
  <si>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</si>
  <si>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</si>
  <si>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</si>
  <si>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</si>
  <si>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</si>
  <si>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</si>
  <si>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</si>
  <si>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</si>
  <si>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</si>
  <si>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</si>
  <si>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</si>
  <si>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</si>
  <si>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</si>
  <si>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</si>
  <si>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</si>
  <si>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</si>
  <si>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</si>
  <si>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</si>
  <si>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</si>
  <si>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</si>
  <si>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</si>
  <si>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</si>
  <si>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</si>
  <si>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</si>
  <si>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</si>
  <si>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</si>
  <si>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</si>
  <si>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</si>
  <si>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</si>
  <si>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</si>
  <si>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</si>
  <si>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</si>
  <si>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</si>
  <si>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</si>
  <si>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</si>
  <si>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</si>
  <si>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</si>
  <si>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</si>
  <si>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</si>
  <si>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</si>
  <si>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</si>
  <si>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</si>
  <si>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</si>
  <si>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</si>
  <si>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</si>
  <si>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</si>
  <si>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</si>
  <si>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</si>
  <si>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</si>
  <si>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</si>
  <si>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</si>
  <si>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</si>
  <si>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</si>
  <si>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</si>
  <si>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</si>
  <si>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</si>
  <si>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</si>
  <si>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</si>
  <si>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</si>
  <si>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</si>
  <si>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</si>
  <si>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</si>
  <si>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</si>
  <si>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</si>
  <si>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</si>
  <si>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</si>
  <si>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</si>
  <si>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</si>
  <si>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</si>
  <si>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</si>
  <si>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</si>
  <si>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</si>
  <si>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</si>
  <si>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</si>
  <si>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</si>
  <si>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</si>
  <si>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</si>
  <si>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</si>
  <si>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</si>
  <si>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</si>
  <si>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</si>
  <si>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</si>
  <si>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</si>
  <si>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</si>
  <si>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</si>
  <si>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</si>
  <si>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</si>
  <si>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</si>
  <si>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</si>
  <si>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</si>
  <si>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</si>
  <si>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</si>
  <si>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</si>
  <si>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</si>
  <si>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</si>
  <si>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</si>
  <si>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</si>
  <si>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</si>
  <si>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</si>
  <si>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</si>
  <si>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</si>
  <si>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</si>
  <si>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</si>
  <si>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</si>
  <si>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</si>
  <si>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</si>
  <si>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</si>
  <si>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</si>
  <si>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</si>
  <si>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</si>
  <si>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</si>
  <si>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</si>
  <si>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</si>
  <si>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</si>
  <si>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</si>
  <si>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</si>
  <si>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</si>
  <si>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</si>
  <si>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</si>
  <si>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</si>
  <si>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</si>
  <si>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</si>
  <si>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</si>
  <si>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</si>
  <si>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</si>
  <si>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</si>
  <si>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</si>
  <si>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</si>
  <si>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</si>
  <si>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</si>
  <si>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</si>
  <si>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</si>
  <si>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</si>
  <si>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</si>
  <si>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</si>
  <si>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</si>
  <si>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</si>
  <si>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</si>
  <si>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</si>
  <si>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</si>
  <si>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</si>
  <si>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</si>
  <si>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</si>
  <si>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</si>
  <si>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</si>
  <si>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</si>
  <si>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</si>
  <si>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</si>
  <si>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</si>
  <si>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</si>
  <si>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</si>
  <si>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</si>
  <si>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</si>
  <si>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</si>
  <si>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</si>
  <si>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</si>
  <si>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</si>
  <si>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</si>
  <si>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</si>
  <si>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</si>
  <si>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</si>
  <si>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</si>
  <si>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</si>
  <si>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</si>
  <si>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</si>
  <si>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</si>
  <si>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</si>
  <si>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</si>
  <si>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</si>
  <si>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</si>
  <si>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</si>
  <si>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</si>
  <si>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</si>
  <si>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</si>
  <si>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</si>
  <si>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</si>
  <si>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</si>
  <si>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</si>
  <si>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</si>
  <si>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</si>
  <si>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</si>
  <si>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</si>
  <si>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</si>
  <si>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</si>
  <si>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</si>
  <si>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</si>
  <si>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</si>
  <si>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</si>
  <si>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</si>
  <si>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</si>
  <si>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</si>
  <si>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</si>
  <si>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</si>
  <si>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</si>
  <si>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</si>
  <si>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</si>
  <si>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</si>
  <si>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</si>
  <si>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</si>
  <si>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</si>
  <si>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</si>
  <si>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</si>
  <si>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</si>
  <si>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</si>
  <si>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</si>
  <si>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</si>
  <si>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</si>
  <si>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</si>
  <si>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</si>
  <si>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</si>
  <si>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</si>
  <si>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</si>
  <si>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</si>
  <si>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</si>
  <si>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</si>
  <si>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</si>
  <si>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</si>
  <si>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</si>
  <si>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</si>
  <si>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</si>
  <si>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</si>
  <si>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</si>
  <si>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</si>
  <si>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</si>
  <si>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</si>
  <si>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</si>
  <si>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</si>
  <si>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</si>
  <si>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</si>
  <si>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</si>
  <si>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</si>
  <si>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</si>
  <si>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</si>
  <si>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</si>
  <si>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</si>
  <si>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</si>
  <si>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</si>
  <si>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</si>
  <si>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</si>
  <si>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</si>
  <si>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</si>
  <si>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</si>
  <si>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</si>
  <si>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</si>
  <si>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</si>
  <si>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</si>
  <si>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</si>
  <si>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</si>
  <si>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</si>
  <si>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</si>
  <si>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</si>
  <si>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</si>
  <si>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</si>
  <si>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</si>
  <si>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</si>
  <si>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</si>
  <si>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</si>
  <si>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</si>
  <si>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</si>
  <si>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</si>
  <si>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</si>
  <si>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</si>
  <si>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</si>
  <si>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</si>
  <si>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</si>
  <si>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</si>
  <si>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</si>
  <si>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</si>
  <si>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</si>
  <si>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</si>
  <si>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</si>
  <si>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</si>
  <si>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</si>
  <si>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</si>
  <si>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</si>
  <si>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</si>
  <si>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</si>
  <si>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</si>
  <si>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</si>
  <si>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</si>
  <si>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</si>
  <si>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</si>
  <si>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</si>
  <si>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</si>
  <si>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</si>
  <si>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</si>
  <si>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</si>
  <si>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</si>
  <si>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</si>
  <si>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</si>
  <si>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</si>
  <si>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</si>
  <si>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</si>
  <si>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</si>
  <si>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</si>
  <si>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</si>
  <si>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</si>
  <si>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</si>
  <si>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</si>
  <si>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</si>
  <si>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</si>
  <si>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</si>
  <si>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</si>
  <si>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</si>
  <si>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</si>
  <si>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</si>
  <si>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</si>
  <si>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</si>
  <si>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</si>
  <si>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</si>
  <si>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</si>
  <si>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</si>
  <si>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</si>
  <si>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</si>
  <si>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</si>
  <si>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</si>
  <si>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</si>
  <si>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</si>
  <si>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</si>
  <si>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</si>
  <si>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</si>
  <si>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</si>
  <si>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</si>
  <si>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</si>
  <si>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</si>
  <si>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</si>
  <si>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</si>
  <si>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</si>
  <si>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</si>
  <si>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</si>
  <si>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</si>
  <si>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</si>
  <si>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</si>
  <si>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</si>
  <si>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</si>
  <si>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</si>
  <si>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</si>
  <si>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</si>
  <si>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</si>
  <si>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</si>
  <si>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</si>
  <si>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</si>
  <si>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</si>
  <si>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</si>
  <si>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</si>
  <si>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</si>
  <si>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</si>
  <si>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</si>
  <si>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</si>
  <si>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</si>
  <si>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</si>
  <si>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</si>
  <si>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</si>
  <si>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</si>
  <si>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</si>
  <si>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</si>
  <si>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</si>
  <si>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</si>
  <si>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</si>
  <si>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</si>
  <si>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</si>
  <si>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</si>
  <si>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</si>
  <si>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</si>
  <si>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</si>
  <si>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</si>
  <si>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</si>
  <si>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</si>
  <si>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</si>
  <si>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</si>
  <si>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</si>
  <si>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</si>
  <si>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</si>
  <si>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</si>
  <si>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</si>
  <si>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</si>
  <si>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</si>
  <si>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</si>
  <si>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</si>
  <si>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</si>
  <si>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</si>
  <si>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</si>
  <si>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</si>
  <si>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</si>
  <si>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</si>
  <si>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</si>
  <si>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</si>
  <si>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</si>
  <si>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</si>
  <si>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</si>
  <si>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</si>
  <si>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</si>
  <si>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</si>
  <si>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</si>
  <si>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</si>
  <si>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</si>
  <si>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</si>
  <si>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</si>
  <si>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</si>
  <si>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</si>
  <si>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</si>
  <si>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</si>
  <si>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</si>
  <si>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</si>
  <si>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</si>
  <si>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</si>
  <si>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</si>
  <si>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</si>
  <si>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</si>
  <si>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</si>
  <si>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</si>
  <si>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</si>
  <si>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</si>
  <si>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</si>
  <si>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</si>
  <si>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</si>
  <si>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</si>
  <si>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</si>
  <si>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</si>
  <si>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</si>
  <si>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</si>
  <si>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</si>
  <si>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</si>
  <si>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</si>
  <si>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</si>
  <si>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</si>
  <si>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</si>
  <si>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</si>
  <si>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</si>
  <si>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</si>
  <si>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</si>
  <si>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</si>
  <si>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</si>
  <si>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</si>
  <si>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</si>
  <si>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</si>
  <si>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</si>
  <si>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</si>
  <si>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</si>
  <si>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</si>
  <si>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</si>
  <si>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</si>
  <si>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</si>
  <si>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</si>
  <si>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</si>
  <si>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</si>
  <si>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</si>
  <si>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</si>
  <si>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</si>
  <si>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</si>
  <si>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</si>
  <si>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</si>
  <si>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</si>
  <si>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</si>
  <si>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</si>
  <si>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</si>
  <si>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</si>
  <si>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</si>
  <si>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</si>
  <si>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</si>
  <si>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</si>
  <si>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</si>
  <si>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</si>
  <si>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</si>
  <si>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</si>
  <si>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</si>
  <si>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</si>
  <si>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</si>
  <si>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</si>
  <si>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</si>
  <si>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</si>
  <si>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</si>
  <si>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</si>
  <si>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</si>
  <si>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</si>
  <si>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</si>
  <si>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</si>
  <si>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</si>
  <si>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</si>
  <si>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</si>
  <si>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</si>
  <si>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</si>
  <si>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</si>
  <si>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</si>
  <si>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</si>
  <si>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</si>
  <si>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</si>
  <si>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</si>
  <si>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</si>
  <si>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</si>
  <si>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</si>
  <si>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</si>
  <si>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</si>
  <si>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</si>
  <si>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</si>
  <si>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</si>
  <si>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</si>
  <si>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</si>
  <si>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</si>
  <si>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</si>
  <si>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</si>
  <si>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</si>
  <si>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</si>
  <si>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</si>
  <si>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</si>
  <si>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</si>
  <si>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</si>
  <si>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</si>
  <si>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</si>
  <si>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</si>
  <si>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</si>
  <si>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</si>
  <si>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</si>
  <si>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</si>
  <si>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</si>
  <si>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</si>
  <si>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</si>
  <si>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</si>
  <si>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</si>
  <si>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</si>
  <si>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</si>
  <si>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</si>
  <si>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</si>
  <si>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</si>
  <si>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</si>
  <si>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</si>
  <si>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</si>
  <si>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</si>
  <si>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</si>
  <si>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</si>
  <si>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</si>
  <si>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</si>
  <si>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</si>
  <si>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</si>
  <si>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</si>
  <si>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</si>
  <si>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</si>
  <si>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</si>
  <si>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</si>
  <si>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</si>
  <si>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</si>
  <si>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</si>
  <si>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</si>
  <si>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</si>
  <si>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</si>
  <si>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</si>
  <si>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</si>
  <si>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</si>
  <si>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</si>
  <si>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</si>
  <si>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</si>
  <si>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</si>
  <si>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</si>
  <si>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</si>
  <si>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</si>
  <si>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</si>
  <si>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</si>
  <si>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</si>
  <si>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</si>
  <si>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</si>
  <si>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</si>
  <si>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</si>
  <si>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</si>
  <si>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</si>
  <si>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</si>
  <si>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</si>
  <si>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</si>
  <si>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</si>
  <si>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</si>
  <si>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</si>
  <si>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</si>
  <si>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</si>
  <si>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</si>
  <si>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</si>
  <si>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</si>
  <si>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</si>
  <si>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</si>
  <si>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</si>
  <si>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</si>
  <si>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</si>
  <si>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</si>
  <si>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</si>
  <si>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</si>
  <si>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</si>
  <si>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</si>
  <si>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</si>
  <si>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</si>
  <si>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</si>
  <si>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</si>
  <si>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</si>
  <si>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</si>
  <si>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</si>
  <si>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</si>
  <si>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</si>
  <si>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</si>
  <si>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</si>
  <si>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</si>
  <si>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</si>
  <si>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</si>
  <si>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</si>
  <si>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</si>
  <si>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</si>
  <si>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</si>
  <si>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</si>
  <si>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</si>
  <si>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</si>
  <si>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</si>
  <si>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</si>
  <si>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</si>
  <si>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</si>
  <si>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</si>
  <si>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</si>
  <si>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</si>
  <si>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</si>
  <si>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</si>
  <si>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</si>
  <si>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</si>
  <si>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</si>
  <si>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</si>
  <si>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</si>
  <si>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</si>
  <si>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</si>
  <si>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</si>
  <si>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</si>
  <si>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</si>
  <si>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</si>
  <si>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</si>
  <si>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</si>
  <si>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</si>
  <si>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</si>
  <si>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</si>
  <si>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</si>
  <si>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</si>
  <si>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</si>
  <si>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</si>
  <si>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</si>
  <si>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</si>
  <si>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</si>
  <si>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</si>
  <si>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</si>
  <si>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</si>
  <si>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</si>
  <si>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</si>
  <si>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</si>
  <si>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</si>
  <si>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</si>
  <si>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</si>
  <si>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</si>
  <si>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</si>
  <si>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</si>
  <si>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</si>
  <si>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</si>
  <si>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</si>
  <si>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</si>
  <si>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</si>
  <si>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</si>
  <si>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</si>
  <si>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</si>
  <si>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</si>
  <si>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</si>
  <si>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</si>
  <si>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</si>
  <si>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</si>
  <si>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</si>
  <si>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</si>
  <si>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</si>
  <si>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</si>
  <si>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</si>
  <si>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</si>
  <si>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</si>
  <si>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</si>
  <si>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</si>
  <si>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</si>
  <si>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</si>
  <si>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</si>
  <si>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</si>
  <si>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</si>
  <si>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</si>
  <si>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</si>
  <si>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</si>
  <si>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</si>
  <si>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</si>
  <si>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</si>
  <si>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</si>
  <si>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</si>
  <si>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</si>
  <si>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</si>
  <si>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</si>
  <si>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</si>
  <si>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</si>
  <si>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</si>
  <si>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</si>
  <si>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</si>
  <si>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</si>
  <si>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</si>
  <si>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</si>
  <si>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</si>
  <si>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</si>
  <si>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</si>
  <si>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</si>
  <si>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</si>
  <si>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</si>
  <si>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</si>
  <si>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</si>
  <si>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</si>
  <si>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</si>
  <si>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</si>
  <si>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</si>
  <si>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</si>
  <si>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</si>
  <si>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</si>
  <si>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</si>
  <si>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</si>
  <si>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</si>
  <si>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</si>
  <si>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</si>
  <si>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</si>
  <si>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</si>
  <si>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</si>
  <si>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</si>
  <si>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</si>
  <si>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</si>
  <si>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</si>
  <si>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</si>
  <si>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</si>
  <si>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</si>
  <si>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</si>
  <si>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</si>
  <si>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</si>
  <si>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</si>
  <si>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</si>
  <si>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</si>
  <si>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</si>
  <si>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</si>
  <si>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</si>
  <si>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</si>
  <si>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</si>
  <si>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</si>
  <si>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</si>
  <si>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</si>
  <si>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</si>
  <si>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ИНФРА ХОЛДИНГ АД</t>
  </si>
  <si>
    <t>Ръководител:  Антон Божков</t>
  </si>
  <si>
    <t xml:space="preserve"> Антон Божков</t>
  </si>
  <si>
    <t>Ръководител: Антон Божков</t>
  </si>
  <si>
    <t>Ръководител:Антон Божков</t>
  </si>
  <si>
    <t>01.01.2016- 31.03.2016</t>
  </si>
  <si>
    <t>консолидиран</t>
  </si>
  <si>
    <t xml:space="preserve">Вид на отчета:  консолидиран </t>
  </si>
  <si>
    <t>Дата на съставяне: 25.05.2016г.</t>
  </si>
  <si>
    <t>25.05.2016г.</t>
  </si>
  <si>
    <t xml:space="preserve">Дата на съставяне: 25.05.2016г.                           </t>
  </si>
  <si>
    <t xml:space="preserve">Дата  на съставяне: 25.05.2016г.                                                                                                        </t>
  </si>
  <si>
    <t>Дата на съставяне:25.05.2016г.</t>
  </si>
  <si>
    <t>2.Инфра Билдинг ЕООД</t>
  </si>
  <si>
    <t>2.3 Инфра Имоти ЕООД</t>
  </si>
  <si>
    <t>2.4 Инфра Роудс ЕООД</t>
  </si>
  <si>
    <t>2.5 Инфра Сейф Роудс ЕООД</t>
  </si>
  <si>
    <t>2.6 Инфра Минералс  ЕООД</t>
  </si>
  <si>
    <t>2.7 Инфра Агуа Еко ЕООД</t>
  </si>
  <si>
    <t>2.1.Инфра РейуелсЕООД</t>
  </si>
  <si>
    <t>2.2.Инфра Актив ЕООД</t>
  </si>
  <si>
    <t>1.Витех строй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</si>
</sst>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0" fontId="40" fillId="39" borderId="0" xfId="0" applyFont="1" applyFill="1" applyBorder="1" applyAlignment="1">
      <alignment horizontal="left"/>
    </xf>
    <xf numFmtId="9" fontId="60" fillId="39" borderId="0" xfId="0" applyNumberFormat="1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/>
    </xf>
    <xf numFmtId="0" fontId="15" fillId="39" borderId="0" xfId="0" applyFont="1" applyFill="1" applyBorder="1" applyAlignment="1">
      <alignment horizontal="right" wrapText="1"/>
    </xf>
    <xf numFmtId="0" fontId="40" fillId="39" borderId="0" xfId="0" applyFont="1" applyFill="1" applyBorder="1" applyAlignment="1">
      <alignment horizontal="right"/>
    </xf>
    <xf numFmtId="0" fontId="40" fillId="39" borderId="0" xfId="0" applyFont="1" applyFill="1" applyBorder="1" applyAlignment="1">
      <alignment horizontal="right" wrapText="1"/>
    </xf>
    <xf numFmtId="0" fontId="60" fillId="39" borderId="0" xfId="0" applyFont="1" applyFill="1" applyBorder="1" applyAlignment="1">
      <alignment horizontal="right"/>
    </xf>
    <xf numFmtId="0" fontId="5" fillId="0" borderId="10" xfId="62" applyFont="1" applyBorder="1">
      <alignment/>
      <protection/>
    </xf>
    <xf numFmtId="0" fontId="61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righ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E101" sqref="E10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860</v>
      </c>
      <c r="F3" s="216" t="s">
        <v>2</v>
      </c>
      <c r="G3" s="171"/>
      <c r="H3" s="459">
        <v>175443402</v>
      </c>
    </row>
    <row r="4" spans="1:8" ht="15">
      <c r="A4" s="574" t="s">
        <v>867</v>
      </c>
      <c r="B4" s="580"/>
      <c r="C4" s="580"/>
      <c r="D4" s="580"/>
      <c r="E4" s="460" t="s">
        <v>866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152</v>
      </c>
      <c r="D13" s="150">
        <v>364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610</v>
      </c>
      <c r="D14" s="150">
        <v>637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355</v>
      </c>
      <c r="D15" s="150">
        <v>412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52</v>
      </c>
      <c r="D18" s="150">
        <v>46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1169</v>
      </c>
      <c r="D19" s="154">
        <f>SUM(D11:D18)</f>
        <v>1459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44</v>
      </c>
      <c r="D20" s="150">
        <v>44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324</v>
      </c>
      <c r="H21" s="155">
        <f>SUM(H22:H24)</f>
        <v>426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>
        <v>324</v>
      </c>
      <c r="H24" s="151">
        <v>426</v>
      </c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10396</v>
      </c>
      <c r="H25" s="153">
        <f>H19+H20+H21</f>
        <v>10498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6</v>
      </c>
      <c r="D26" s="150">
        <v>7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6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-52041</v>
      </c>
      <c r="H27" s="153">
        <f>SUM(H28:H30)</f>
        <v>-60465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-52041</v>
      </c>
      <c r="H29" s="315">
        <v>-60465</v>
      </c>
      <c r="M29" s="156"/>
    </row>
    <row r="30" spans="1:8" ht="15">
      <c r="A30" s="234" t="s">
        <v>89</v>
      </c>
      <c r="B30" s="240" t="s">
        <v>90</v>
      </c>
      <c r="C30" s="150">
        <v>759</v>
      </c>
      <c r="D30" s="150">
        <v>759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8797</v>
      </c>
      <c r="M31" s="156"/>
    </row>
    <row r="32" spans="1:15" ht="15">
      <c r="A32" s="234" t="s">
        <v>97</v>
      </c>
      <c r="B32" s="249" t="s">
        <v>98</v>
      </c>
      <c r="C32" s="154">
        <f>C30+C31</f>
        <v>759</v>
      </c>
      <c r="D32" s="154">
        <f>D30+D31</f>
        <v>759</v>
      </c>
      <c r="E32" s="242" t="s">
        <v>99</v>
      </c>
      <c r="F32" s="241" t="s">
        <v>100</v>
      </c>
      <c r="G32" s="315">
        <v>-799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-52840</v>
      </c>
      <c r="H33" s="153">
        <f>H27+H31+H32</f>
        <v>-51668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15919</v>
      </c>
      <c r="H36" s="153">
        <f>H25+H17+H33</f>
        <v>17193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10</v>
      </c>
      <c r="H39" s="157">
        <v>109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644</v>
      </c>
      <c r="H48" s="151">
        <v>653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644</v>
      </c>
      <c r="H49" s="153">
        <f>SUM(H43:H48)</f>
        <v>653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10</v>
      </c>
      <c r="D54" s="150">
        <v>10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1988</v>
      </c>
      <c r="D55" s="154">
        <f>D19+D20+D21+D27+D32+D45+D51+D53+D54</f>
        <v>2279</v>
      </c>
      <c r="E55" s="236" t="s">
        <v>171</v>
      </c>
      <c r="F55" s="260" t="s">
        <v>172</v>
      </c>
      <c r="G55" s="153">
        <f>G49+G51+G52+G53+G54</f>
        <v>644</v>
      </c>
      <c r="H55" s="153">
        <f>H49+H51+H52+H53+H54</f>
        <v>653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9</v>
      </c>
      <c r="D58" s="150">
        <v>15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89</v>
      </c>
      <c r="D59" s="150">
        <v>89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2378</v>
      </c>
      <c r="H61" s="153">
        <f>SUM(H62:H68)</f>
        <v>686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1983</v>
      </c>
      <c r="H62" s="151">
        <v>348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98</v>
      </c>
      <c r="D64" s="154">
        <f>SUM(D58:D63)</f>
        <v>104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117</v>
      </c>
      <c r="H66" s="151">
        <v>101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33</v>
      </c>
      <c r="H67" s="151">
        <v>55</v>
      </c>
    </row>
    <row r="68" spans="1:8" ht="15">
      <c r="A68" s="234" t="s">
        <v>210</v>
      </c>
      <c r="B68" s="240" t="s">
        <v>211</v>
      </c>
      <c r="C68" s="150">
        <v>949</v>
      </c>
      <c r="D68" s="150">
        <v>1448</v>
      </c>
      <c r="E68" s="236" t="s">
        <v>212</v>
      </c>
      <c r="F68" s="241" t="s">
        <v>213</v>
      </c>
      <c r="G68" s="151">
        <v>245</v>
      </c>
      <c r="H68" s="151">
        <v>182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2378</v>
      </c>
      <c r="H71" s="160">
        <f>H59+H60+H61+H69+H70</f>
        <v>686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5</v>
      </c>
      <c r="D72" s="150">
        <v>11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>
        <v>2763</v>
      </c>
      <c r="H74" s="151">
        <v>3081</v>
      </c>
    </row>
    <row r="75" spans="1:15" ht="15">
      <c r="A75" s="234" t="s">
        <v>75</v>
      </c>
      <c r="B75" s="248" t="s">
        <v>232</v>
      </c>
      <c r="C75" s="154">
        <f>SUM(C67:C74)</f>
        <v>954</v>
      </c>
      <c r="D75" s="154">
        <f>SUM(D67:D74)</f>
        <v>1459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5141</v>
      </c>
      <c r="H79" s="161">
        <f>H71+H74+H75+H76</f>
        <v>3767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16078</v>
      </c>
      <c r="D83" s="150">
        <v>15638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16078</v>
      </c>
      <c r="D84" s="154">
        <f>D83+D82+D78</f>
        <v>15638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985</v>
      </c>
      <c r="D87" s="150">
        <v>1988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1611</v>
      </c>
      <c r="D88" s="150">
        <v>254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2596</v>
      </c>
      <c r="D91" s="154">
        <f>SUM(D87:D90)</f>
        <v>2242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19726</v>
      </c>
      <c r="D93" s="154">
        <f>D64+D75+D84+D91+D92</f>
        <v>19443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21714</v>
      </c>
      <c r="D94" s="163">
        <f>D93+D55</f>
        <v>21722</v>
      </c>
      <c r="E94" s="447" t="s">
        <v>269</v>
      </c>
      <c r="F94" s="288" t="s">
        <v>270</v>
      </c>
      <c r="G94" s="164">
        <f>G36+G39+G55+G79</f>
        <v>21714</v>
      </c>
      <c r="H94" s="164">
        <f>H36+H39+H55+H79</f>
        <v>21722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857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78" t="s">
        <v>858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861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E56" sqref="E5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ИНФРА ХОЛДИНГ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01.01.2016- 31.03.2016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205</v>
      </c>
      <c r="D9" s="45">
        <v>114</v>
      </c>
      <c r="E9" s="297" t="s">
        <v>283</v>
      </c>
      <c r="F9" s="546" t="s">
        <v>284</v>
      </c>
      <c r="G9" s="547"/>
      <c r="H9" s="547">
        <v>176</v>
      </c>
    </row>
    <row r="10" spans="1:8" ht="12">
      <c r="A10" s="297" t="s">
        <v>285</v>
      </c>
      <c r="B10" s="298" t="s">
        <v>286</v>
      </c>
      <c r="C10" s="45">
        <v>627</v>
      </c>
      <c r="D10" s="45">
        <v>948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306</v>
      </c>
      <c r="D11" s="45">
        <v>357</v>
      </c>
      <c r="E11" s="299" t="s">
        <v>291</v>
      </c>
      <c r="F11" s="546" t="s">
        <v>292</v>
      </c>
      <c r="G11" s="547">
        <v>801</v>
      </c>
      <c r="H11" s="547">
        <v>1269</v>
      </c>
    </row>
    <row r="12" spans="1:8" ht="12">
      <c r="A12" s="297" t="s">
        <v>293</v>
      </c>
      <c r="B12" s="298" t="s">
        <v>294</v>
      </c>
      <c r="C12" s="45">
        <v>274</v>
      </c>
      <c r="D12" s="45">
        <v>264</v>
      </c>
      <c r="E12" s="299" t="s">
        <v>77</v>
      </c>
      <c r="F12" s="546" t="s">
        <v>295</v>
      </c>
      <c r="G12" s="547">
        <v>30</v>
      </c>
      <c r="H12" s="547">
        <v>49</v>
      </c>
    </row>
    <row r="13" spans="1:18" ht="12">
      <c r="A13" s="297" t="s">
        <v>296</v>
      </c>
      <c r="B13" s="298" t="s">
        <v>297</v>
      </c>
      <c r="C13" s="45">
        <v>46</v>
      </c>
      <c r="D13" s="45">
        <v>44</v>
      </c>
      <c r="E13" s="300" t="s">
        <v>50</v>
      </c>
      <c r="F13" s="548" t="s">
        <v>298</v>
      </c>
      <c r="G13" s="545">
        <f>SUM(G9:G12)</f>
        <v>831</v>
      </c>
      <c r="H13" s="545">
        <f>SUM(H9:H12)</f>
        <v>1494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84</v>
      </c>
      <c r="D16" s="46">
        <v>43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1542</v>
      </c>
      <c r="D19" s="48">
        <f>SUM(D9:D15)+D16</f>
        <v>1770</v>
      </c>
      <c r="E19" s="303" t="s">
        <v>315</v>
      </c>
      <c r="F19" s="549" t="s">
        <v>316</v>
      </c>
      <c r="G19" s="547">
        <v>86</v>
      </c>
      <c r="H19" s="547">
        <v>265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28</v>
      </c>
      <c r="D22" s="45">
        <v>128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113</v>
      </c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>
        <v>11</v>
      </c>
      <c r="D24" s="45"/>
      <c r="E24" s="300" t="s">
        <v>102</v>
      </c>
      <c r="F24" s="551" t="s">
        <v>332</v>
      </c>
      <c r="G24" s="545">
        <f>SUM(G19:G23)</f>
        <v>86</v>
      </c>
      <c r="H24" s="545">
        <f>SUM(H19:H23)</f>
        <v>265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14</v>
      </c>
      <c r="D25" s="45">
        <v>13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166</v>
      </c>
      <c r="D26" s="48">
        <f>SUM(D22:D25)</f>
        <v>141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1708</v>
      </c>
      <c r="D28" s="49">
        <f>D26+D19</f>
        <v>1911</v>
      </c>
      <c r="E28" s="126" t="s">
        <v>337</v>
      </c>
      <c r="F28" s="551" t="s">
        <v>338</v>
      </c>
      <c r="G28" s="545">
        <f>G13+G15+G24</f>
        <v>917</v>
      </c>
      <c r="H28" s="545">
        <f>H13+H15+H24</f>
        <v>1759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791</v>
      </c>
      <c r="H30" s="52">
        <f>IF((D28-H28)&gt;0,D28-H28,0)</f>
        <v>152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2</v>
      </c>
      <c r="D31" s="45">
        <v>2</v>
      </c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1706</v>
      </c>
      <c r="D33" s="48">
        <f>D28-D31+D32</f>
        <v>1909</v>
      </c>
      <c r="E33" s="126" t="s">
        <v>351</v>
      </c>
      <c r="F33" s="551" t="s">
        <v>352</v>
      </c>
      <c r="G33" s="52">
        <f>G32-G31+G28</f>
        <v>917</v>
      </c>
      <c r="H33" s="52">
        <f>H32-H31+H28</f>
        <v>1759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789</v>
      </c>
      <c r="H34" s="545">
        <f>IF((D33-H33)&gt;0,D33-H33,0)</f>
        <v>150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789</v>
      </c>
      <c r="H39" s="556">
        <f>IF(H34&gt;0,IF(D35+H34&lt;0,0,D35+H34),IF(D34-D35&lt;0,D35-D34,0))</f>
        <v>150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>
        <v>10</v>
      </c>
      <c r="D40" s="50">
        <v>96</v>
      </c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799</v>
      </c>
      <c r="H41" s="51">
        <f>IF(D39=0,IF(H39-H40&gt;0,H39-H40+D40,0),IF(D39-D40&lt;0,D40-D39+H40,0))</f>
        <v>246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1706</v>
      </c>
      <c r="D42" s="52">
        <f>D33+D35+D39</f>
        <v>1909</v>
      </c>
      <c r="E42" s="127" t="s">
        <v>378</v>
      </c>
      <c r="F42" s="128" t="s">
        <v>379</v>
      </c>
      <c r="G42" s="52">
        <f>G39+G33</f>
        <v>1706</v>
      </c>
      <c r="H42" s="52">
        <f>H39+H33</f>
        <v>1909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1" t="s">
        <v>859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862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2">
      <selection activeCell="B61" sqref="B6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01.01.2016- 31.03.2016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3130</v>
      </c>
      <c r="D10" s="53">
        <v>3329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-1274</v>
      </c>
      <c r="D11" s="53">
        <v>-2490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-219</v>
      </c>
      <c r="D13" s="53">
        <v>-269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-148</v>
      </c>
      <c r="D14" s="53">
        <v>-285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-5</v>
      </c>
      <c r="D15" s="53">
        <v>-2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8</v>
      </c>
      <c r="D19" s="53">
        <v>-135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1492</v>
      </c>
      <c r="D20" s="54">
        <f>SUM(D10:D19)</f>
        <v>148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-3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-23</v>
      </c>
      <c r="D25" s="53">
        <v>-145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-712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153</v>
      </c>
      <c r="D31" s="53">
        <v>229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-582</v>
      </c>
      <c r="D32" s="54">
        <f>SUM(D22:D31)</f>
        <v>81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>
        <v>11</v>
      </c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1938</v>
      </c>
      <c r="D36" s="53">
        <v>54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-1976</v>
      </c>
      <c r="D37" s="53"/>
      <c r="E37" s="129"/>
      <c r="F37" s="129"/>
    </row>
    <row r="38" spans="1:6" ht="12">
      <c r="A38" s="331" t="s">
        <v>437</v>
      </c>
      <c r="B38" s="332" t="s">
        <v>438</v>
      </c>
      <c r="C38" s="53">
        <v>-33</v>
      </c>
      <c r="D38" s="53">
        <v>-9</v>
      </c>
      <c r="E38" s="129"/>
      <c r="F38" s="129"/>
    </row>
    <row r="39" spans="1:6" ht="12">
      <c r="A39" s="331" t="s">
        <v>439</v>
      </c>
      <c r="B39" s="332" t="s">
        <v>440</v>
      </c>
      <c r="C39" s="53">
        <v>-3</v>
      </c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-493</v>
      </c>
      <c r="D41" s="53">
        <v>-52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-556</v>
      </c>
      <c r="D42" s="54">
        <f>SUM(D34:D41)</f>
        <v>-7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354</v>
      </c>
      <c r="D43" s="54">
        <f>D42+D32+D20</f>
        <v>222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2242</v>
      </c>
      <c r="D44" s="131">
        <v>1689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2596</v>
      </c>
      <c r="D45" s="54">
        <f>D44+D43</f>
        <v>1911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870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858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861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M34" sqref="M34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01.01.2016- 31.03.2016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>
        <v>426</v>
      </c>
      <c r="I11" s="57">
        <f>'справка №1-БАЛАНС'!H28+'справка №1-БАЛАНС'!H31</f>
        <v>8797</v>
      </c>
      <c r="J11" s="57">
        <f>'справка №1-БАЛАНС'!H29+'справка №1-БАЛАНС'!H32</f>
        <v>-60465</v>
      </c>
      <c r="K11" s="59"/>
      <c r="L11" s="343">
        <f>SUM(C11:K11)</f>
        <v>17193</v>
      </c>
      <c r="M11" s="57">
        <f>'справка №1-БАЛАНС'!H39</f>
        <v>109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426</v>
      </c>
      <c r="I15" s="60">
        <f t="shared" si="2"/>
        <v>8797</v>
      </c>
      <c r="J15" s="60">
        <f t="shared" si="2"/>
        <v>-60465</v>
      </c>
      <c r="K15" s="60">
        <f t="shared" si="2"/>
        <v>0</v>
      </c>
      <c r="L15" s="343">
        <f t="shared" si="1"/>
        <v>17193</v>
      </c>
      <c r="M15" s="60">
        <f t="shared" si="2"/>
        <v>109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-799</v>
      </c>
      <c r="K16" s="59"/>
      <c r="L16" s="343">
        <f t="shared" si="1"/>
        <v>-799</v>
      </c>
      <c r="M16" s="59">
        <v>-10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-102</v>
      </c>
      <c r="I24" s="58">
        <f t="shared" si="5"/>
        <v>-373</v>
      </c>
      <c r="J24" s="58">
        <f t="shared" si="5"/>
        <v>0</v>
      </c>
      <c r="K24" s="58">
        <f t="shared" si="5"/>
        <v>0</v>
      </c>
      <c r="L24" s="343">
        <f t="shared" si="1"/>
        <v>-475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>
        <v>102</v>
      </c>
      <c r="I26" s="184">
        <v>373</v>
      </c>
      <c r="J26" s="184"/>
      <c r="K26" s="184"/>
      <c r="L26" s="343">
        <f t="shared" si="1"/>
        <v>475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324</v>
      </c>
      <c r="I29" s="58">
        <f t="shared" si="6"/>
        <v>8424</v>
      </c>
      <c r="J29" s="58">
        <f t="shared" si="6"/>
        <v>-61264</v>
      </c>
      <c r="K29" s="58">
        <f t="shared" si="6"/>
        <v>0</v>
      </c>
      <c r="L29" s="343">
        <f t="shared" si="1"/>
        <v>15919</v>
      </c>
      <c r="M29" s="58">
        <f t="shared" si="6"/>
        <v>99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324</v>
      </c>
      <c r="I32" s="58">
        <f t="shared" si="7"/>
        <v>8424</v>
      </c>
      <c r="J32" s="58">
        <f t="shared" si="7"/>
        <v>-61264</v>
      </c>
      <c r="K32" s="58">
        <f t="shared" si="7"/>
        <v>0</v>
      </c>
      <c r="L32" s="343">
        <f t="shared" si="1"/>
        <v>15919</v>
      </c>
      <c r="M32" s="58">
        <f>M29+M30+M31</f>
        <v>99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858</v>
      </c>
      <c r="C38" s="573"/>
      <c r="D38" s="535"/>
      <c r="E38" s="535"/>
      <c r="F38" s="588"/>
      <c r="G38" s="588"/>
      <c r="H38" s="588"/>
      <c r="I38" s="588"/>
      <c r="J38" s="15" t="s">
        <v>856</v>
      </c>
      <c r="K38" s="15"/>
      <c r="L38" s="588" t="s">
        <v>862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D37" sqref="D3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01.01.2016- 31.03.2016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4537</v>
      </c>
      <c r="E11" s="188">
        <v>12</v>
      </c>
      <c r="F11" s="188">
        <v>162</v>
      </c>
      <c r="G11" s="73">
        <f t="shared" si="2"/>
        <v>4387</v>
      </c>
      <c r="H11" s="64"/>
      <c r="I11" s="64"/>
      <c r="J11" s="73">
        <f t="shared" si="3"/>
        <v>4387</v>
      </c>
      <c r="K11" s="64">
        <v>4173</v>
      </c>
      <c r="L11" s="64">
        <v>148</v>
      </c>
      <c r="M11" s="64">
        <v>86</v>
      </c>
      <c r="N11" s="73">
        <f t="shared" si="4"/>
        <v>4235</v>
      </c>
      <c r="O11" s="64"/>
      <c r="P11" s="64"/>
      <c r="Q11" s="73">
        <f t="shared" si="0"/>
        <v>4235</v>
      </c>
      <c r="R11" s="73">
        <f t="shared" si="1"/>
        <v>152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799</v>
      </c>
      <c r="E12" s="188">
        <v>70</v>
      </c>
      <c r="F12" s="188"/>
      <c r="G12" s="73">
        <f t="shared" si="2"/>
        <v>869</v>
      </c>
      <c r="H12" s="64"/>
      <c r="I12" s="64"/>
      <c r="J12" s="73">
        <f t="shared" si="3"/>
        <v>869</v>
      </c>
      <c r="K12" s="64">
        <v>162</v>
      </c>
      <c r="L12" s="64">
        <v>97</v>
      </c>
      <c r="M12" s="64"/>
      <c r="N12" s="73">
        <f t="shared" si="4"/>
        <v>259</v>
      </c>
      <c r="O12" s="64"/>
      <c r="P12" s="64"/>
      <c r="Q12" s="73">
        <f t="shared" si="0"/>
        <v>259</v>
      </c>
      <c r="R12" s="73">
        <f t="shared" si="1"/>
        <v>610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976</v>
      </c>
      <c r="E13" s="188"/>
      <c r="F13" s="188">
        <v>24</v>
      </c>
      <c r="G13" s="73">
        <f t="shared" si="2"/>
        <v>952</v>
      </c>
      <c r="H13" s="64"/>
      <c r="I13" s="64"/>
      <c r="J13" s="73">
        <f t="shared" si="3"/>
        <v>952</v>
      </c>
      <c r="K13" s="64">
        <v>564</v>
      </c>
      <c r="L13" s="64">
        <v>54</v>
      </c>
      <c r="M13" s="64">
        <v>21</v>
      </c>
      <c r="N13" s="73">
        <f t="shared" si="4"/>
        <v>597</v>
      </c>
      <c r="O13" s="64"/>
      <c r="P13" s="64"/>
      <c r="Q13" s="73">
        <f t="shared" si="0"/>
        <v>597</v>
      </c>
      <c r="R13" s="73">
        <f t="shared" si="1"/>
        <v>355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76</v>
      </c>
      <c r="E16" s="188">
        <v>22</v>
      </c>
      <c r="F16" s="188">
        <v>12</v>
      </c>
      <c r="G16" s="73">
        <f t="shared" si="2"/>
        <v>86</v>
      </c>
      <c r="H16" s="64"/>
      <c r="I16" s="64"/>
      <c r="J16" s="73">
        <f t="shared" si="3"/>
        <v>86</v>
      </c>
      <c r="K16" s="64">
        <v>30</v>
      </c>
      <c r="L16" s="64">
        <v>6</v>
      </c>
      <c r="M16" s="64">
        <v>2</v>
      </c>
      <c r="N16" s="73">
        <f t="shared" si="4"/>
        <v>34</v>
      </c>
      <c r="O16" s="64"/>
      <c r="P16" s="64"/>
      <c r="Q16" s="73">
        <f aca="true" t="shared" si="5" ref="Q16:Q25">N16+O16-P16</f>
        <v>34</v>
      </c>
      <c r="R16" s="73">
        <f aca="true" t="shared" si="6" ref="R16:R25">J16-Q16</f>
        <v>52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6388</v>
      </c>
      <c r="E17" s="193">
        <f>SUM(E9:E16)</f>
        <v>104</v>
      </c>
      <c r="F17" s="193">
        <f>SUM(F9:F16)</f>
        <v>198</v>
      </c>
      <c r="G17" s="73">
        <f t="shared" si="2"/>
        <v>6294</v>
      </c>
      <c r="H17" s="74">
        <f>SUM(H9:H16)</f>
        <v>0</v>
      </c>
      <c r="I17" s="74">
        <f>SUM(I9:I16)</f>
        <v>0</v>
      </c>
      <c r="J17" s="73">
        <f t="shared" si="3"/>
        <v>6294</v>
      </c>
      <c r="K17" s="74">
        <f>SUM(K9:K16)</f>
        <v>4929</v>
      </c>
      <c r="L17" s="74">
        <f>SUM(L9:L16)</f>
        <v>305</v>
      </c>
      <c r="M17" s="74">
        <f>SUM(M9:M16)</f>
        <v>109</v>
      </c>
      <c r="N17" s="73">
        <f t="shared" si="4"/>
        <v>5125</v>
      </c>
      <c r="O17" s="74">
        <f>SUM(O9:O16)</f>
        <v>0</v>
      </c>
      <c r="P17" s="74">
        <f>SUM(P9:P16)</f>
        <v>0</v>
      </c>
      <c r="Q17" s="73">
        <f t="shared" si="5"/>
        <v>5125</v>
      </c>
      <c r="R17" s="73">
        <f t="shared" si="6"/>
        <v>1169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44</v>
      </c>
      <c r="E18" s="186"/>
      <c r="F18" s="186"/>
      <c r="G18" s="73">
        <f t="shared" si="2"/>
        <v>44</v>
      </c>
      <c r="H18" s="62"/>
      <c r="I18" s="62"/>
      <c r="J18" s="73">
        <f t="shared" si="3"/>
        <v>44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44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7</v>
      </c>
      <c r="E24" s="188"/>
      <c r="F24" s="188"/>
      <c r="G24" s="73">
        <f t="shared" si="2"/>
        <v>7</v>
      </c>
      <c r="H24" s="64"/>
      <c r="I24" s="64"/>
      <c r="J24" s="73">
        <f t="shared" si="3"/>
        <v>7</v>
      </c>
      <c r="K24" s="64"/>
      <c r="L24" s="64">
        <v>1</v>
      </c>
      <c r="M24" s="64"/>
      <c r="N24" s="73">
        <f t="shared" si="4"/>
        <v>1</v>
      </c>
      <c r="O24" s="64"/>
      <c r="P24" s="64"/>
      <c r="Q24" s="73">
        <f t="shared" si="5"/>
        <v>1</v>
      </c>
      <c r="R24" s="7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7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7</v>
      </c>
      <c r="H25" s="65">
        <f t="shared" si="7"/>
        <v>0</v>
      </c>
      <c r="I25" s="65">
        <f t="shared" si="7"/>
        <v>0</v>
      </c>
      <c r="J25" s="66">
        <f t="shared" si="3"/>
        <v>7</v>
      </c>
      <c r="K25" s="65">
        <f t="shared" si="7"/>
        <v>0</v>
      </c>
      <c r="L25" s="65">
        <f t="shared" si="7"/>
        <v>1</v>
      </c>
      <c r="M25" s="65">
        <f t="shared" si="7"/>
        <v>0</v>
      </c>
      <c r="N25" s="66">
        <f t="shared" si="4"/>
        <v>1</v>
      </c>
      <c r="O25" s="65">
        <f t="shared" si="7"/>
        <v>0</v>
      </c>
      <c r="P25" s="65">
        <f t="shared" si="7"/>
        <v>0</v>
      </c>
      <c r="Q25" s="66">
        <f t="shared" si="5"/>
        <v>1</v>
      </c>
      <c r="R25" s="66">
        <f t="shared" si="6"/>
        <v>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759</v>
      </c>
      <c r="E39" s="569"/>
      <c r="F39" s="569"/>
      <c r="G39" s="73">
        <f t="shared" si="2"/>
        <v>759</v>
      </c>
      <c r="H39" s="569"/>
      <c r="I39" s="569"/>
      <c r="J39" s="73">
        <f t="shared" si="3"/>
        <v>759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759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7198</v>
      </c>
      <c r="E40" s="436">
        <f>E17+E18+E19+E25+E38+E39</f>
        <v>104</v>
      </c>
      <c r="F40" s="436">
        <f aca="true" t="shared" si="13" ref="F40:R40">F17+F18+F19+F25+F38+F39</f>
        <v>198</v>
      </c>
      <c r="G40" s="436">
        <f t="shared" si="13"/>
        <v>7104</v>
      </c>
      <c r="H40" s="436">
        <f t="shared" si="13"/>
        <v>0</v>
      </c>
      <c r="I40" s="436">
        <f t="shared" si="13"/>
        <v>0</v>
      </c>
      <c r="J40" s="436">
        <f t="shared" si="13"/>
        <v>7104</v>
      </c>
      <c r="K40" s="436">
        <f t="shared" si="13"/>
        <v>4929</v>
      </c>
      <c r="L40" s="436">
        <f t="shared" si="13"/>
        <v>306</v>
      </c>
      <c r="M40" s="436">
        <f t="shared" si="13"/>
        <v>109</v>
      </c>
      <c r="N40" s="436">
        <f t="shared" si="13"/>
        <v>5126</v>
      </c>
      <c r="O40" s="436">
        <f t="shared" si="13"/>
        <v>0</v>
      </c>
      <c r="P40" s="436">
        <f t="shared" si="13"/>
        <v>0</v>
      </c>
      <c r="Q40" s="436">
        <f t="shared" si="13"/>
        <v>5126</v>
      </c>
      <c r="R40" s="436">
        <f t="shared" si="13"/>
        <v>1978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872</v>
      </c>
      <c r="C44" s="353"/>
      <c r="D44" s="354"/>
      <c r="E44" s="354"/>
      <c r="F44" s="354"/>
      <c r="G44" s="350"/>
      <c r="H44" s="594" t="s">
        <v>858</v>
      </c>
      <c r="I44" s="595"/>
      <c r="J44" s="595"/>
      <c r="K44" s="595"/>
      <c r="L44" s="594"/>
      <c r="M44" s="595"/>
      <c r="N44" s="595"/>
      <c r="O44" s="594" t="s">
        <v>863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5">
      <selection activeCell="C118" sqref="C11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01.01.2016- 31.03.2016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10</v>
      </c>
      <c r="D21" s="107">
        <v>10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16078</v>
      </c>
      <c r="D24" s="118">
        <f>SUM(D25:D27)</f>
        <v>16078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16078</v>
      </c>
      <c r="D25" s="107">
        <v>16078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949</v>
      </c>
      <c r="D28" s="107">
        <v>949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5</v>
      </c>
      <c r="D33" s="104">
        <f>SUM(D34:D37)</f>
        <v>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5</v>
      </c>
      <c r="D35" s="107">
        <v>5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17032</v>
      </c>
      <c r="D43" s="103">
        <f>D24+D28+D29+D31+D30+D32+D33+D38</f>
        <v>17032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17042</v>
      </c>
      <c r="D44" s="102">
        <f>D43+D21+D19+D9</f>
        <v>17042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5141</v>
      </c>
      <c r="D85" s="103">
        <f>SUM(D86:D90)+D94</f>
        <v>5141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2763</v>
      </c>
      <c r="D86" s="107">
        <v>2763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1983</v>
      </c>
      <c r="D87" s="107">
        <v>1983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150</v>
      </c>
      <c r="D89" s="107">
        <v>150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245</v>
      </c>
      <c r="D90" s="102">
        <f>SUM(D91:D93)</f>
        <v>245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>
        <v>236</v>
      </c>
      <c r="D92" s="107">
        <v>236</v>
      </c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9</v>
      </c>
      <c r="D93" s="107">
        <v>9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5141</v>
      </c>
      <c r="D96" s="103">
        <f>D85+D80+D75+D71+D95</f>
        <v>5141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5141</v>
      </c>
      <c r="D97" s="103">
        <f>D96+D68+D66</f>
        <v>5141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868</v>
      </c>
      <c r="B109" s="614"/>
      <c r="C109" s="594" t="s">
        <v>858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864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7" sqref="C37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01.01.2016- 31.03.2016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872</v>
      </c>
      <c r="B30" s="620"/>
      <c r="C30" s="620"/>
      <c r="D30" s="457" t="s">
        <v>815</v>
      </c>
      <c r="E30" s="619" t="s">
        <v>859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862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tabSelected="1" zoomScalePageLayoutView="0" workbookViewId="0" topLeftCell="A76">
      <selection activeCell="E153" sqref="E153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01.01.2016- 31.03.2016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0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  <c r="G9" s="627"/>
      <c r="H9" s="628"/>
      <c r="I9" s="629"/>
      <c r="J9" s="630"/>
    </row>
    <row r="10" spans="1:10" ht="14.25" customHeight="1">
      <c r="A10" s="33" t="s">
        <v>824</v>
      </c>
      <c r="B10" s="34"/>
      <c r="C10" s="427"/>
      <c r="D10" s="427"/>
      <c r="E10" s="427"/>
      <c r="F10" s="427"/>
      <c r="G10" s="627"/>
      <c r="H10" s="628"/>
      <c r="I10" s="631"/>
      <c r="J10" s="632"/>
    </row>
    <row r="11" spans="1:10" ht="18" customHeight="1">
      <c r="A11" s="35" t="s">
        <v>825</v>
      </c>
      <c r="B11" s="36"/>
      <c r="C11" s="427"/>
      <c r="D11" s="427"/>
      <c r="E11" s="427"/>
      <c r="F11" s="427"/>
      <c r="G11" s="627"/>
      <c r="H11" s="628"/>
      <c r="I11" s="631"/>
      <c r="J11" s="632"/>
    </row>
    <row r="12" spans="1:10" ht="14.25" customHeight="1">
      <c r="A12" s="33" t="s">
        <v>881</v>
      </c>
      <c r="B12" s="36"/>
      <c r="C12" s="439">
        <v>1</v>
      </c>
      <c r="D12" s="572">
        <v>1</v>
      </c>
      <c r="E12" s="439"/>
      <c r="F12" s="441">
        <f>C12-E12</f>
        <v>1</v>
      </c>
      <c r="G12" s="627"/>
      <c r="H12" s="628"/>
      <c r="I12" s="631"/>
      <c r="J12" s="632"/>
    </row>
    <row r="13" spans="1:10" ht="12.75">
      <c r="A13" s="512" t="s">
        <v>873</v>
      </c>
      <c r="B13" s="36"/>
      <c r="C13" s="439">
        <v>1</v>
      </c>
      <c r="D13" s="572">
        <v>1</v>
      </c>
      <c r="E13" s="439"/>
      <c r="F13" s="441">
        <f>C13-E13</f>
        <v>1</v>
      </c>
      <c r="G13" s="627"/>
      <c r="H13" s="628"/>
      <c r="I13" s="631"/>
      <c r="J13" s="632"/>
    </row>
    <row r="14" spans="1:10" ht="12.75">
      <c r="A14" s="506" t="s">
        <v>879</v>
      </c>
      <c r="B14" s="36"/>
      <c r="C14" s="439"/>
      <c r="D14" s="572"/>
      <c r="E14" s="439"/>
      <c r="F14" s="441">
        <f>C14-E14</f>
        <v>0</v>
      </c>
      <c r="G14" s="627"/>
      <c r="H14" s="628"/>
      <c r="I14" s="631"/>
      <c r="J14" s="632"/>
    </row>
    <row r="15" spans="1:10" ht="14.25" customHeight="1">
      <c r="A15" s="506" t="s">
        <v>880</v>
      </c>
      <c r="B15" s="36"/>
      <c r="C15" s="439"/>
      <c r="D15" s="572"/>
      <c r="E15" s="439"/>
      <c r="F15" s="634">
        <f>C15-E15</f>
        <v>0</v>
      </c>
      <c r="G15" s="627"/>
      <c r="H15" s="628"/>
      <c r="I15" s="631"/>
      <c r="J15" s="632"/>
    </row>
    <row r="16" spans="1:10" ht="13.5" customHeight="1">
      <c r="A16" s="506" t="s">
        <v>874</v>
      </c>
      <c r="B16" s="36"/>
      <c r="C16" s="439"/>
      <c r="D16" s="439"/>
      <c r="E16" s="439"/>
      <c r="F16" s="441">
        <f>C16-E16</f>
        <v>0</v>
      </c>
      <c r="G16" s="627"/>
      <c r="H16" s="628"/>
      <c r="I16" s="631"/>
      <c r="J16" s="632"/>
    </row>
    <row r="17" spans="1:10" ht="12.75">
      <c r="A17" s="506" t="s">
        <v>875</v>
      </c>
      <c r="B17" s="36"/>
      <c r="C17" s="439"/>
      <c r="D17" s="439"/>
      <c r="E17" s="439"/>
      <c r="F17" s="441">
        <f aca="true" t="shared" si="0" ref="F17:F25">C17-E17</f>
        <v>0</v>
      </c>
      <c r="G17" s="627"/>
      <c r="H17" s="633"/>
      <c r="I17" s="631"/>
      <c r="J17" s="632"/>
    </row>
    <row r="18" spans="1:10" ht="12.75">
      <c r="A18" s="506" t="s">
        <v>876</v>
      </c>
      <c r="B18" s="36"/>
      <c r="C18" s="439"/>
      <c r="D18" s="439"/>
      <c r="E18" s="439"/>
      <c r="F18" s="441">
        <f t="shared" si="0"/>
        <v>0</v>
      </c>
      <c r="G18" s="627"/>
      <c r="H18" s="633"/>
      <c r="I18" s="631"/>
      <c r="J18" s="632"/>
    </row>
    <row r="19" spans="1:10" ht="12.75">
      <c r="A19" s="506" t="s">
        <v>877</v>
      </c>
      <c r="B19" s="36"/>
      <c r="C19" s="439"/>
      <c r="D19" s="439"/>
      <c r="E19" s="439"/>
      <c r="F19" s="441">
        <f t="shared" si="0"/>
        <v>0</v>
      </c>
      <c r="G19" s="627"/>
      <c r="H19" s="628"/>
      <c r="I19" s="631"/>
      <c r="J19" s="632"/>
    </row>
    <row r="20" spans="1:10" ht="12.75">
      <c r="A20" s="506" t="s">
        <v>878</v>
      </c>
      <c r="B20" s="36"/>
      <c r="C20" s="439"/>
      <c r="D20" s="439"/>
      <c r="E20" s="439"/>
      <c r="F20" s="441">
        <f t="shared" si="0"/>
        <v>0</v>
      </c>
      <c r="G20" s="635"/>
      <c r="H20" s="636"/>
      <c r="I20" s="637"/>
      <c r="J20" s="638"/>
    </row>
    <row r="21" spans="1:6" ht="12.75">
      <c r="A21" s="35"/>
      <c r="B21" s="36"/>
      <c r="C21" s="439"/>
      <c r="D21" s="439"/>
      <c r="E21" s="439"/>
      <c r="F21" s="441">
        <f t="shared" si="0"/>
        <v>0</v>
      </c>
    </row>
    <row r="22" spans="1:6" ht="12.75">
      <c r="A22" s="35"/>
      <c r="B22" s="36"/>
      <c r="C22" s="439"/>
      <c r="D22" s="439"/>
      <c r="E22" s="439"/>
      <c r="F22" s="441">
        <f t="shared" si="0"/>
        <v>0</v>
      </c>
    </row>
    <row r="23" spans="1:6" ht="12.75">
      <c r="A23" s="35"/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/>
      <c r="B24" s="36"/>
      <c r="C24" s="439"/>
      <c r="D24" s="439"/>
      <c r="E24" s="439"/>
      <c r="F24" s="441">
        <f t="shared" si="0"/>
        <v>0</v>
      </c>
    </row>
    <row r="25" spans="1:6" ht="12.75">
      <c r="A25" s="35"/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2</v>
      </c>
      <c r="D26" s="427"/>
      <c r="E26" s="427">
        <f>SUM(E12:E25)</f>
        <v>0</v>
      </c>
      <c r="F26" s="440">
        <f>SUM(F12:F25)</f>
        <v>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2</v>
      </c>
      <c r="D78" s="427"/>
      <c r="E78" s="427">
        <f>E77+E60+E43+E26</f>
        <v>0</v>
      </c>
      <c r="F78" s="440">
        <f>F77+F60+F43+F26</f>
        <v>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872</v>
      </c>
      <c r="B150" s="451"/>
      <c r="C150" s="594" t="s">
        <v>858</v>
      </c>
      <c r="D150" s="595"/>
      <c r="E150" s="595"/>
      <c r="F150" s="595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6" t="s">
        <v>861</v>
      </c>
      <c r="D152" s="626"/>
      <c r="E152" s="626"/>
      <c r="F152" s="626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E15 C28:F42 C45:F59 C62:F76 C81:F95 C98:F112 C115:F129 C16:F25 E12:F14 C12:D1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2016-05-25T14:17:13Z</cp:lastPrinted>
  <dcterms:created xsi:type="dcterms:W3CDTF">2000-06-29T12:02:40Z</dcterms:created>
  <dcterms:modified xsi:type="dcterms:W3CDTF">2016-05-25T14:17:21Z</dcterms:modified>
  <cp:category/>
  <cp:version/>
  <cp:contentType/>
  <cp:contentStatus/>
</cp:coreProperties>
</file>