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040" windowHeight="8748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<sst xmlns="http://schemas.openxmlformats.org/spreadsheetml/2006/main" count="4170" uniqueCount="972">
  <si>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</si>
  <si>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</si>
  <si>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</si>
  <si>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</si>
  <si>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</si>
  <si>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</si>
  <si>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</si>
  <si>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</si>
  <si>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</si>
  <si>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</si>
  <si>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</si>
  <si>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</si>
  <si>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</si>
  <si>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</si>
  <si>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</si>
  <si>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</si>
  <si>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</si>
  <si>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</si>
  <si>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</si>
  <si>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</si>
  <si>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</si>
  <si>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</si>
  <si>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</si>
  <si>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</si>
  <si>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</si>
  <si>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</si>
  <si>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</si>
  <si>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</si>
  <si>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</si>
  <si>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</si>
  <si>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</si>
  <si>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</si>
  <si>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</si>
  <si>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</si>
  <si>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</si>
  <si>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</si>
  <si>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</si>
  <si>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</si>
  <si>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</si>
  <si>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</si>
  <si>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</si>
  <si>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</si>
  <si>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</si>
  <si>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</si>
  <si>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</si>
  <si>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</si>
  <si>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</si>
  <si>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</si>
  <si>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</si>
  <si>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</si>
  <si>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</si>
  <si>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</si>
  <si>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</si>
  <si>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</si>
  <si>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</si>
  <si>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</si>
  <si>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</si>
  <si>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</si>
  <si>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</si>
  <si>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</si>
  <si>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</si>
  <si>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</si>
  <si>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</si>
  <si>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</si>
  <si>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</si>
  <si>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</si>
  <si>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</si>
  <si>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</si>
  <si>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</si>
  <si>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</si>
  <si>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</si>
  <si>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</si>
  <si>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</si>
  <si>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</si>
  <si>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</si>
  <si>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</si>
  <si>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</si>
  <si>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</si>
  <si>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</si>
  <si>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</si>
  <si>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</si>
  <si>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</si>
  <si>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</si>
  <si>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</si>
  <si>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</si>
  <si>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</si>
  <si>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</si>
  <si>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</si>
  <si>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</si>
  <si>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</si>
  <si>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</si>
  <si>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</si>
  <si>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</si>
  <si>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</si>
  <si>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</si>
  <si>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</si>
  <si>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</si>
  <si>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</si>
  <si>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</si>
  <si>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</si>
  <si>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</si>
  <si>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</si>
  <si>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</si>
  <si>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</si>
  <si>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</si>
  <si>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</si>
  <si>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</si>
  <si>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</si>
  <si>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</si>
  <si>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</si>
  <si>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</si>
  <si>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</si>
  <si>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</si>
  <si>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</si>
  <si>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</si>
  <si>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</si>
  <si>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</si>
  <si>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</si>
  <si>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</si>
  <si>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</si>
  <si>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</si>
  <si>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</si>
  <si>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</si>
  <si>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</si>
  <si>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</si>
  <si>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</si>
  <si>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</si>
  <si>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</si>
  <si>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</si>
  <si>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</si>
  <si>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</si>
  <si>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</si>
  <si>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</si>
  <si>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</si>
  <si>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</si>
  <si>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</si>
  <si>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</si>
  <si>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</si>
  <si>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</si>
  <si>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</si>
  <si>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</si>
  <si>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</si>
  <si>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</si>
  <si>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</si>
  <si>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</si>
  <si>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</si>
  <si>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</si>
  <si>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</si>
  <si>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</si>
  <si>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</si>
  <si>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</si>
  <si>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</si>
  <si>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</si>
  <si>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</si>
  <si>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</si>
  <si>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</si>
  <si>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</si>
  <si>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</si>
  <si>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</si>
  <si>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</si>
  <si>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</si>
  <si>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</si>
  <si>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</si>
  <si>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</si>
  <si>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</si>
  <si>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</si>
  <si>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</si>
  <si>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</si>
  <si>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</si>
  <si>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</si>
  <si>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</si>
  <si>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</si>
  <si>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</si>
  <si>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</si>
  <si>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</si>
  <si>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</si>
  <si>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</si>
  <si>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</si>
  <si>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</si>
  <si>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</si>
  <si>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</si>
  <si>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</si>
  <si>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</si>
  <si>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</si>
  <si>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</si>
  <si>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</si>
  <si>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</si>
  <si>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</si>
  <si>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</si>
  <si>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</si>
  <si>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</si>
  <si>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</si>
  <si>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</si>
  <si>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</si>
  <si>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</si>
  <si>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</si>
  <si>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</si>
  <si>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</si>
  <si>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</si>
  <si>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</si>
  <si>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</si>
  <si>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</si>
  <si>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</si>
  <si>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</si>
  <si>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</si>
  <si>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</si>
  <si>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</si>
  <si>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</si>
  <si>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</si>
  <si>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</si>
  <si>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</si>
  <si>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</si>
  <si>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</si>
  <si>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</si>
  <si>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</si>
  <si>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</si>
  <si>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</si>
  <si>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</si>
  <si>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</si>
  <si>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</si>
  <si>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</si>
  <si>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</si>
  <si>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</si>
  <si>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</si>
  <si>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</si>
  <si>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</si>
  <si>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</si>
  <si>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</si>
  <si>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</si>
  <si>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</si>
  <si>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</si>
  <si>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</si>
  <si>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</si>
  <si>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</si>
  <si>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</si>
  <si>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</si>
  <si>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</si>
  <si>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</si>
  <si>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</si>
  <si>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</si>
  <si>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</si>
  <si>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</si>
  <si>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</si>
  <si>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</si>
  <si>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</si>
  <si>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</si>
  <si>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</si>
  <si>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</si>
  <si>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</si>
  <si>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</si>
  <si>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</si>
  <si>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</si>
  <si>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</si>
  <si>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</si>
  <si>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</si>
  <si>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</si>
  <si>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</si>
  <si>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</si>
  <si>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</si>
  <si>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</si>
  <si>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</si>
  <si>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</si>
  <si>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</si>
  <si>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</si>
  <si>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</si>
  <si>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</si>
  <si>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</si>
  <si>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</si>
  <si>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</si>
  <si>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</si>
  <si>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</si>
  <si>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</si>
  <si>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</si>
  <si>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</si>
  <si>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</si>
  <si>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</si>
  <si>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</si>
  <si>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</si>
  <si>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</si>
  <si>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</si>
  <si>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</si>
  <si>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</si>
  <si>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</si>
  <si>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</si>
  <si>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</si>
  <si>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</si>
  <si>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</si>
  <si>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</si>
  <si>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</si>
  <si>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</si>
  <si>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</si>
  <si>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</si>
  <si>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</si>
  <si>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</si>
  <si>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</si>
  <si>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</si>
  <si>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</si>
  <si>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</si>
  <si>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</si>
  <si>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</si>
  <si>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</si>
  <si>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</si>
  <si>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</si>
  <si>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</si>
  <si>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</si>
  <si>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</si>
  <si>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</si>
  <si>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</si>
  <si>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</si>
  <si>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</si>
  <si>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</si>
  <si>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</si>
  <si>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</si>
  <si>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</si>
  <si>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</si>
  <si>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</si>
  <si>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</si>
  <si>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</si>
  <si>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</si>
  <si>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</si>
  <si>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</si>
  <si>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</si>
  <si>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</si>
  <si>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</si>
  <si>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</si>
  <si>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</si>
  <si>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</si>
  <si>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</si>
  <si>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</si>
  <si>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</si>
  <si>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</si>
  <si>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</si>
  <si>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</si>
  <si>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</si>
  <si>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</si>
  <si>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</si>
  <si>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</si>
  <si>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</si>
  <si>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</si>
  <si>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</si>
  <si>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</si>
  <si>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</si>
  <si>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</si>
  <si>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</si>
  <si>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</si>
  <si>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</si>
  <si>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</si>
  <si>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</si>
  <si>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</si>
  <si>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</si>
  <si>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</si>
  <si>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</si>
  <si>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</si>
  <si>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</si>
  <si>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</si>
  <si>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</si>
  <si>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</si>
  <si>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</si>
  <si>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</si>
  <si>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</si>
  <si>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</si>
  <si>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</si>
  <si>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</si>
  <si>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</si>
  <si>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</si>
  <si>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</si>
  <si>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</si>
  <si>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</si>
  <si>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</si>
  <si>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</si>
  <si>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</si>
  <si>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</si>
  <si>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</si>
  <si>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</si>
  <si>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</si>
  <si>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</si>
  <si>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</si>
  <si>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</si>
  <si>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</si>
  <si>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</si>
  <si>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</si>
  <si>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</si>
  <si>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</si>
  <si>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</si>
  <si>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</si>
  <si>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</si>
  <si>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</si>
  <si>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</si>
  <si>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</si>
  <si>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</si>
  <si>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</si>
  <si>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</si>
  <si>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</si>
  <si>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</si>
  <si>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</si>
  <si>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</si>
  <si>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</si>
  <si>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</si>
  <si>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</si>
  <si>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</si>
  <si>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</si>
  <si>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</si>
  <si>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</si>
  <si>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</si>
  <si>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</si>
  <si>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</si>
  <si>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</si>
  <si>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</si>
  <si>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</si>
  <si>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</si>
  <si>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</si>
  <si>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</si>
  <si>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</si>
  <si>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</si>
  <si>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</si>
  <si>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</si>
  <si>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</si>
  <si>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</si>
  <si>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</si>
  <si>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</si>
  <si>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</si>
  <si>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</si>
  <si>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</si>
  <si>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</si>
  <si>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</si>
  <si>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</si>
  <si>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</si>
  <si>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</si>
  <si>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</si>
  <si>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</si>
  <si>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</si>
  <si>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</si>
  <si>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</si>
  <si>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</si>
  <si>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</si>
  <si>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</si>
  <si>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</si>
  <si>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</si>
  <si>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</si>
  <si>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</si>
  <si>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</si>
  <si>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</si>
  <si>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</si>
  <si>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</si>
  <si>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</si>
  <si>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</si>
  <si>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</si>
  <si>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</si>
  <si>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</si>
  <si>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</si>
  <si>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</si>
  <si>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</si>
  <si>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</si>
  <si>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</si>
  <si>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</si>
  <si>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</si>
  <si>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</si>
  <si>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</si>
  <si>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</si>
  <si>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</si>
  <si>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</si>
  <si>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</si>
  <si>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</si>
  <si>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</si>
  <si>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</si>
  <si>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</si>
  <si>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</si>
  <si>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</si>
  <si>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</si>
  <si>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</si>
  <si>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</si>
  <si>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</si>
  <si>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</si>
  <si>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</si>
  <si>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</si>
  <si>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</si>
  <si>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</si>
  <si>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</si>
  <si>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</si>
  <si>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</si>
  <si>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</si>
  <si>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</si>
  <si>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</si>
  <si>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</si>
  <si>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</si>
  <si>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</si>
  <si>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</si>
  <si>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</si>
  <si>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</si>
  <si>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</si>
  <si>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</si>
  <si>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</si>
  <si>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</si>
  <si>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</si>
  <si>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</si>
  <si>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</si>
  <si>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</si>
  <si>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</si>
  <si>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</si>
  <si>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</si>
  <si>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</si>
  <si>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</si>
  <si>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</si>
  <si>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</si>
  <si>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</si>
  <si>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</si>
  <si>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</si>
  <si>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</si>
  <si>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</si>
  <si>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</si>
  <si>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</si>
  <si>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</si>
  <si>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</si>
  <si>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</si>
  <si>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</si>
  <si>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</si>
  <si>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</si>
  <si>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</si>
  <si>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</si>
  <si>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</si>
  <si>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</si>
  <si>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</si>
  <si>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</si>
  <si>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</si>
  <si>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</si>
  <si>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</si>
  <si>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</si>
  <si>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</si>
  <si>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</si>
  <si>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</si>
  <si>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</si>
  <si>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</si>
  <si>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</si>
  <si>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</si>
  <si>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</si>
  <si>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</si>
  <si>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</si>
  <si>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</si>
  <si>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</si>
  <si>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</si>
  <si>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</si>
  <si>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</si>
  <si>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</si>
  <si>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</si>
  <si>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</si>
  <si>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</si>
  <si>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</si>
  <si>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</si>
  <si>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</si>
  <si>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</si>
  <si>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</si>
  <si>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</si>
  <si>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</si>
  <si>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</si>
  <si>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</si>
  <si>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</si>
  <si>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</si>
  <si>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</si>
  <si>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</si>
  <si>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</si>
  <si>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</si>
  <si>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</si>
  <si>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</si>
  <si>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</si>
  <si>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</si>
  <si>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</si>
  <si>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</si>
  <si>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</si>
  <si>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</si>
  <si>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</si>
  <si>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</si>
  <si>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</si>
  <si>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</si>
  <si>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</si>
  <si>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</si>
  <si>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</si>
  <si>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</si>
  <si>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</si>
  <si>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</si>
  <si>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</si>
  <si>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</si>
  <si>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</si>
  <si>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</si>
  <si>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</si>
  <si>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</si>
  <si>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</si>
  <si>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</si>
  <si>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</si>
  <si>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</si>
  <si>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</si>
  <si>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</si>
  <si>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</si>
  <si>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</si>
  <si>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</si>
  <si>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</si>
  <si>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</si>
  <si>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</si>
  <si>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</si>
  <si>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</si>
  <si>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</si>
  <si>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</si>
  <si>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</si>
  <si>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</si>
  <si>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</si>
  <si>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</si>
  <si>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</si>
  <si>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</si>
  <si>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</si>
  <si>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</si>
  <si>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</si>
  <si>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</si>
  <si>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</si>
  <si>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</si>
  <si>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</si>
  <si>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</si>
  <si>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</si>
  <si>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</si>
  <si>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</si>
  <si>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</si>
  <si>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</si>
  <si>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</si>
  <si>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</si>
  <si>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</si>
  <si>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</si>
  <si>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</si>
  <si>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</si>
  <si>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</si>
  <si>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</si>
  <si>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</si>
  <si>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</si>
  <si>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</si>
  <si>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</si>
  <si>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</si>
  <si>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</si>
  <si>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</si>
  <si>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</si>
  <si>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</si>
  <si>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</si>
  <si>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</si>
  <si>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</si>
  <si>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</si>
  <si>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</si>
  <si>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</si>
  <si>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</si>
  <si>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</si>
  <si>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</si>
  <si>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</si>
  <si>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</si>
  <si>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</si>
  <si>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</si>
  <si>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</si>
  <si>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</si>
  <si>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</si>
  <si>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</si>
  <si>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</si>
  <si>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</si>
  <si>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</si>
  <si>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</si>
  <si>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</si>
  <si>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</si>
  <si>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</si>
  <si>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</si>
  <si>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</si>
  <si>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</si>
  <si>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</si>
  <si>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</si>
  <si>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</si>
  <si>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</si>
  <si>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</si>
  <si>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</si>
  <si>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</si>
  <si>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</si>
  <si>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</si>
  <si>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</si>
  <si>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</si>
  <si>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</si>
  <si>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</si>
  <si>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</si>
  <si>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</si>
  <si>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</si>
  <si>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</si>
  <si>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</si>
  <si>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</si>
  <si>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</si>
  <si>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</si>
  <si>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</si>
  <si>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</si>
  <si>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</si>
  <si>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</si>
  <si>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</si>
  <si>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</si>
  <si>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</si>
  <si>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</si>
  <si>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</si>
  <si>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</si>
  <si>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</si>
  <si>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</si>
  <si>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</si>
  <si>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</si>
  <si>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</si>
  <si>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</si>
  <si>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</si>
  <si>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</si>
  <si>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</si>
  <si>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</si>
  <si>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</si>
  <si>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</si>
  <si>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</si>
  <si>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</si>
  <si>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</si>
  <si>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</si>
  <si>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</si>
  <si>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</si>
  <si>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</si>
  <si>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</si>
  <si>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</si>
  <si>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</si>
  <si>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</si>
  <si>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</si>
  <si>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</si>
  <si>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</si>
  <si>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</si>
  <si>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</si>
  <si>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</si>
  <si>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</si>
  <si>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</si>
  <si>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</si>
  <si>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</si>
  <si>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</si>
  <si>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</si>
  <si>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</si>
  <si>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</si>
  <si>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</si>
  <si>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</si>
  <si>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</si>
  <si>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</si>
  <si>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</si>
  <si>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</si>
  <si>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</si>
  <si>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</si>
  <si>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</si>
  <si>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</si>
  <si>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</si>
  <si>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</si>
  <si>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</si>
  <si>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</si>
  <si>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</si>
  <si>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</si>
  <si>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</si>
  <si>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</si>
  <si>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</si>
  <si>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</si>
  <si>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</si>
  <si>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</si>
  <si>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</si>
  <si>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</si>
  <si>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</si>
  <si>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</si>
  <si>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</si>
  <si>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</si>
  <si>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</si>
  <si>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</si>
  <si>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</si>
  <si>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</si>
  <si>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</si>
  <si>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</si>
  <si>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</si>
  <si>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</si>
  <si>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</si>
  <si>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</si>
  <si>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</si>
  <si>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</si>
  <si>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</si>
  <si>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</si>
  <si>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</si>
  <si>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</si>
  <si>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</si>
  <si>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</si>
  <si>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</si>
  <si>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</si>
  <si>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</si>
  <si>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</si>
  <si>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</si>
  <si>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</si>
  <si>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</si>
  <si>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</si>
  <si>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</si>
  <si>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</si>
  <si>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</si>
  <si>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</si>
  <si>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</si>
  <si>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</si>
  <si>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</si>
  <si>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</si>
  <si>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</si>
  <si>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</si>
  <si>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</si>
  <si>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</si>
  <si>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</si>
  <si>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</si>
  <si>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</si>
  <si>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</si>
  <si>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</si>
  <si>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</si>
  <si>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</si>
  <si>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</si>
  <si>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</si>
  <si>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</si>
  <si>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</si>
  <si>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</si>
  <si>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</si>
  <si>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</si>
  <si>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</si>
  <si>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</si>
  <si>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</si>
  <si>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</si>
  <si>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</si>
  <si>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</si>
  <si>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</si>
  <si>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</si>
  <si>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</si>
  <si>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</si>
  <si>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</si>
  <si>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</si>
  <si>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</si>
  <si>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</si>
  <si>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</si>
  <si>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</si>
  <si>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</si>
  <si>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</si>
  <si>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</si>
  <si>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</si>
  <si>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</si>
  <si>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</si>
  <si>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</si>
  <si>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</si>
  <si>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</si>
  <si>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</si>
  <si>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</si>
  <si>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</si>
  <si>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</si>
  <si>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</si>
  <si>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</si>
  <si>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</si>
  <si>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</si>
  <si>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</si>
  <si>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</si>
  <si>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</si>
  <si>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</si>
  <si>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</si>
  <si>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</si>
  <si>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</si>
  <si>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</si>
  <si>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</si>
  <si>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</si>
  <si>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</si>
  <si>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</si>
  <si>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</si>
  <si>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</si>
  <si>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</si>
  <si>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</si>
  <si>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</si>
  <si>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</si>
  <si>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</si>
  <si>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</si>
  <si>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</si>
  <si>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</si>
  <si>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</si>
  <si>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</si>
  <si>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</si>
  <si>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</si>
  <si>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</si>
  <si>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</si>
  <si>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</si>
  <si>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</si>
  <si>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</si>
  <si>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</si>
  <si>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</si>
  <si>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</si>
  <si>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</si>
  <si>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</si>
  <si>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</si>
  <si>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</si>
  <si>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</si>
  <si>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</si>
  <si>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</si>
  <si>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</si>
  <si>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</si>
  <si>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</si>
  <si>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</si>
  <si>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</si>
  <si>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</si>
  <si>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</si>
  <si>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</si>
  <si>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</si>
  <si>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</si>
  <si>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</si>
  <si>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</si>
  <si>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</si>
  <si>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</si>
  <si>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</si>
  <si>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</si>
  <si>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</si>
  <si>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</si>
  <si>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</si>
  <si>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</si>
  <si>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</si>
  <si>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</si>
  <si>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</si>
  <si>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</si>
  <si>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</si>
  <si>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</si>
  <si>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</si>
  <si>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</si>
  <si>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</si>
  <si>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</si>
  <si>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</si>
  <si>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</si>
  <si>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</si>
  <si>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</si>
  <si>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</si>
  <si>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</si>
  <si>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</si>
  <si>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</si>
  <si>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</si>
  <si>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</si>
  <si>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</si>
  <si>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</si>
  <si>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</si>
  <si>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</si>
  <si>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</si>
  <si>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</si>
  <si>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</si>
  <si>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</si>
  <si>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</si>
  <si>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</si>
  <si>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</si>
  <si>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</si>
  <si>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</si>
  <si>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</si>
  <si>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</si>
  <si>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</si>
  <si>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</si>
  <si>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</si>
  <si>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</si>
  <si>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</si>
  <si>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</si>
  <si>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</si>
  <si>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</si>
  <si>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</si>
  <si>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</si>
  <si>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</si>
  <si>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</si>
  <si>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</si>
  <si>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</si>
  <si>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</si>
  <si>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</si>
  <si>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</si>
  <si>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</si>
  <si>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</si>
  <si>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</si>
  <si>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</si>
  <si>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</si>
  <si>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ИНФРА ХОЛДИНГ АД</t>
  </si>
  <si>
    <t>175443402</t>
  </si>
  <si>
    <t>АНТОН ВАСИЛЕВ БОЖКОВ</t>
  </si>
  <si>
    <t>гр. София, бул. "Цар Борис III" № 126</t>
  </si>
  <si>
    <t>028952442</t>
  </si>
  <si>
    <t>office@infraholding.bg</t>
  </si>
  <si>
    <t>ФИСКОНСУЛТИНГ ООД</t>
  </si>
  <si>
    <t>счетоводна къща</t>
  </si>
  <si>
    <t>АНТОН БОЖКОВ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</si>
</sst>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44314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44314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0.09645616839861444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0.1632468996617813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0.29052969502407705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0.10451855059910495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1.156677821721935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2.774879614767255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2.6436597110754416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1.6556982343499198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0.01765650080256822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22.272997032640948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1.083585967951494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0.5618940248027058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0.3597516962610076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1030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0.2322435174746336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0.13545502367175172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2.4194174757281552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327</v>
      </c>
    </row>
    <row r="43" spans="1:8" ht="1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327</v>
      </c>
    </row>
    <row r="49" spans="1:8" ht="1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2462</v>
      </c>
    </row>
    <row r="57" spans="1:8" ht="1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2462</v>
      </c>
    </row>
    <row r="58" spans="1:8" ht="1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4082</v>
      </c>
    </row>
    <row r="64" spans="1:8" ht="1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4082</v>
      </c>
    </row>
    <row r="65" spans="1:8" ht="1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44</v>
      </c>
    </row>
    <row r="67" spans="1:8" ht="1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44</v>
      </c>
    </row>
    <row r="70" spans="1:8" ht="1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6915</v>
      </c>
    </row>
    <row r="72" spans="1:8" ht="1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6927</v>
      </c>
    </row>
    <row r="73" spans="1:8" ht="1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-59976</v>
      </c>
    </row>
    <row r="88" spans="1:8" ht="1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-59976</v>
      </c>
    </row>
    <row r="90" spans="1:8" ht="1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724</v>
      </c>
    </row>
    <row r="92" spans="1:8" ht="1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-59252</v>
      </c>
    </row>
    <row r="94" spans="1:8" ht="1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4435</v>
      </c>
    </row>
    <row r="95" spans="1:8" ht="1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201</v>
      </c>
    </row>
    <row r="111" spans="1:8" ht="1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</v>
      </c>
    </row>
    <row r="116" spans="1:8" ht="1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191</v>
      </c>
    </row>
    <row r="118" spans="1:8" ht="1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1966</v>
      </c>
    </row>
    <row r="119" spans="1:8" ht="1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325</v>
      </c>
    </row>
    <row r="120" spans="1:8" ht="1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2492</v>
      </c>
    </row>
    <row r="121" spans="1:8" ht="1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2492</v>
      </c>
    </row>
    <row r="125" spans="1:8" ht="1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6927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2939</v>
      </c>
    </row>
    <row r="128" spans="1:8" ht="1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2458</v>
      </c>
    </row>
    <row r="129" spans="1:8" ht="1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704</v>
      </c>
    </row>
    <row r="131" spans="1:8" ht="1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363</v>
      </c>
    </row>
    <row r="135" spans="1:8" ht="1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6464</v>
      </c>
    </row>
    <row r="138" spans="1:8" ht="1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110</v>
      </c>
    </row>
    <row r="140" spans="1:8" ht="1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110</v>
      </c>
    </row>
    <row r="143" spans="1:8" ht="1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6574</v>
      </c>
    </row>
    <row r="144" spans="1:8" ht="1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1030</v>
      </c>
    </row>
    <row r="145" spans="1:8" ht="1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6574</v>
      </c>
    </row>
    <row r="148" spans="1:8" ht="1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1030</v>
      </c>
    </row>
    <row r="149" spans="1:8" ht="1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306</v>
      </c>
    </row>
    <row r="150" spans="1:8" ht="1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306</v>
      </c>
    </row>
    <row r="152" spans="1:8" ht="1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724</v>
      </c>
    </row>
    <row r="154" spans="1:8" ht="1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724</v>
      </c>
    </row>
    <row r="156" spans="1:8" ht="1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7604</v>
      </c>
    </row>
    <row r="157" spans="1:8" ht="1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7406</v>
      </c>
    </row>
    <row r="160" spans="1:8" ht="1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100</v>
      </c>
    </row>
    <row r="161" spans="1:8" ht="1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7506</v>
      </c>
    </row>
    <row r="162" spans="1:8" ht="1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88</v>
      </c>
    </row>
    <row r="167" spans="1:8" ht="1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98</v>
      </c>
    </row>
    <row r="170" spans="1:8" ht="1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7604</v>
      </c>
    </row>
    <row r="171" spans="1:8" ht="1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7604</v>
      </c>
    </row>
    <row r="175" spans="1:8" ht="1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7604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6844</v>
      </c>
    </row>
    <row r="182" spans="1:8" ht="1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-6268</v>
      </c>
    </row>
    <row r="183" spans="1:8" ht="1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</v>
      </c>
    </row>
    <row r="185" spans="1:8" ht="1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</v>
      </c>
    </row>
    <row r="186" spans="1:8" ht="1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</v>
      </c>
    </row>
    <row r="187" spans="1:8" ht="1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-871</v>
      </c>
    </row>
    <row r="191" spans="1:8" ht="1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-403</v>
      </c>
    </row>
    <row r="192" spans="1:8" ht="1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112</v>
      </c>
    </row>
    <row r="194" spans="1:8" ht="1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-42</v>
      </c>
    </row>
    <row r="195" spans="1:8" ht="1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-6</v>
      </c>
    </row>
    <row r="202" spans="1:8" ht="1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64</v>
      </c>
    </row>
    <row r="203" spans="1:8" ht="1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</v>
      </c>
    </row>
    <row r="207" spans="1:8" ht="1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</v>
      </c>
    </row>
    <row r="209" spans="1:8" ht="1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-20</v>
      </c>
    </row>
    <row r="212" spans="1:8" ht="1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-359</v>
      </c>
    </row>
    <row r="213" spans="1:8" ht="1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403</v>
      </c>
    </row>
    <row r="214" spans="1:8" ht="1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44</v>
      </c>
    </row>
    <row r="215" spans="1:8" ht="1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44</v>
      </c>
    </row>
    <row r="216" spans="1:8" ht="1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724</v>
      </c>
    </row>
    <row r="356" spans="1:8" ht="1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724</v>
      </c>
    </row>
    <row r="369" spans="1:8" ht="1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724</v>
      </c>
    </row>
    <row r="372" spans="1:8" ht="1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-59976</v>
      </c>
    </row>
    <row r="373" spans="1:8" ht="1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-59976</v>
      </c>
    </row>
    <row r="377" spans="1:8" ht="1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-59976</v>
      </c>
    </row>
    <row r="391" spans="1:8" ht="1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-59976</v>
      </c>
    </row>
    <row r="394" spans="1:8" ht="1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3711</v>
      </c>
    </row>
    <row r="417" spans="1:8" ht="1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3711</v>
      </c>
    </row>
    <row r="421" spans="1:8" ht="1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724</v>
      </c>
    </row>
    <row r="422" spans="1:8" ht="1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4435</v>
      </c>
    </row>
    <row r="435" spans="1:8" ht="1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4435</v>
      </c>
    </row>
    <row r="438" spans="1:8" ht="1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2883</v>
      </c>
    </row>
    <row r="464" spans="1:8" ht="1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20</v>
      </c>
    </row>
    <row r="465" spans="1:8" ht="1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2913</v>
      </c>
    </row>
    <row r="470" spans="1:8" ht="1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2913</v>
      </c>
    </row>
    <row r="491" spans="1:8" ht="1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166</v>
      </c>
    </row>
    <row r="524" spans="1:8" ht="1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11</v>
      </c>
    </row>
    <row r="525" spans="1:8" ht="1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177</v>
      </c>
    </row>
    <row r="530" spans="1:8" ht="1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177</v>
      </c>
    </row>
    <row r="551" spans="1:8" ht="1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2717</v>
      </c>
    </row>
    <row r="554" spans="1:8" ht="1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2736</v>
      </c>
    </row>
    <row r="560" spans="1:8" ht="1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2736</v>
      </c>
    </row>
    <row r="581" spans="1:8" ht="1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2717</v>
      </c>
    </row>
    <row r="644" spans="1:8" ht="1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2736</v>
      </c>
    </row>
    <row r="650" spans="1:8" ht="1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2736</v>
      </c>
    </row>
    <row r="671" spans="1:8" ht="1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2883</v>
      </c>
    </row>
    <row r="674" spans="1:8" ht="1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20</v>
      </c>
    </row>
    <row r="675" spans="1:8" ht="1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2913</v>
      </c>
    </row>
    <row r="680" spans="1:8" ht="1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2913</v>
      </c>
    </row>
    <row r="701" spans="1:8" ht="1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166</v>
      </c>
    </row>
    <row r="734" spans="1:8" ht="1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11</v>
      </c>
    </row>
    <row r="735" spans="1:8" ht="1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177</v>
      </c>
    </row>
    <row r="740" spans="1:8" ht="1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177</v>
      </c>
    </row>
    <row r="761" spans="1:8" ht="1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2717</v>
      </c>
    </row>
    <row r="764" spans="1:8" ht="1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2736</v>
      </c>
    </row>
    <row r="770" spans="1:8" ht="1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2736</v>
      </c>
    </row>
    <row r="791" spans="1:8" ht="1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2717</v>
      </c>
    </row>
    <row r="854" spans="1:8" ht="1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2736</v>
      </c>
    </row>
    <row r="860" spans="1:8" ht="1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2736</v>
      </c>
    </row>
    <row r="881" spans="1:8" ht="1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1869</v>
      </c>
    </row>
    <row r="928" spans="1:8" ht="1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424</v>
      </c>
    </row>
    <row r="929" spans="1:8" ht="1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150</v>
      </c>
    </row>
    <row r="930" spans="1:8" ht="1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4100</v>
      </c>
    </row>
    <row r="938" spans="1:8" ht="1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4100</v>
      </c>
    </row>
    <row r="942" spans="1:8" ht="1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6544</v>
      </c>
    </row>
    <row r="943" spans="1:8" ht="1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6546</v>
      </c>
    </row>
    <row r="944" spans="1:8" ht="1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1869</v>
      </c>
    </row>
    <row r="960" spans="1:8" ht="1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424</v>
      </c>
    </row>
    <row r="961" spans="1:8" ht="1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150</v>
      </c>
    </row>
    <row r="962" spans="1:8" ht="1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4100</v>
      </c>
    </row>
    <row r="970" spans="1:8" ht="1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4100</v>
      </c>
    </row>
    <row r="974" spans="1:8" ht="1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6544</v>
      </c>
    </row>
    <row r="975" spans="1:8" ht="1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6544</v>
      </c>
    </row>
    <row r="976" spans="1:8" ht="1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</v>
      </c>
    </row>
    <row r="987" spans="1:8" ht="1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</v>
      </c>
    </row>
    <row r="1008" spans="1:8" ht="1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</v>
      </c>
    </row>
    <row r="1025" spans="1:8" ht="1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11</v>
      </c>
    </row>
    <row r="1028" spans="1:8" ht="1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1673</v>
      </c>
    </row>
    <row r="1039" spans="1:8" ht="1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225</v>
      </c>
    </row>
    <row r="1040" spans="1:8" ht="1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1246</v>
      </c>
    </row>
    <row r="1041" spans="1:8" ht="1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202</v>
      </c>
    </row>
    <row r="1042" spans="1:8" ht="1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282</v>
      </c>
    </row>
    <row r="1049" spans="1:8" ht="1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1966</v>
      </c>
    </row>
    <row r="1050" spans="1:8" ht="1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1966</v>
      </c>
    </row>
    <row r="1051" spans="1:8" ht="1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</v>
      </c>
    </row>
    <row r="1068" spans="1:8" ht="1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11</v>
      </c>
    </row>
    <row r="1071" spans="1:8" ht="1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1673</v>
      </c>
    </row>
    <row r="1082" spans="1:8" ht="1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225</v>
      </c>
    </row>
    <row r="1083" spans="1:8" ht="1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1246</v>
      </c>
    </row>
    <row r="1084" spans="1:8" ht="1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202</v>
      </c>
    </row>
    <row r="1085" spans="1:8" ht="1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282</v>
      </c>
    </row>
    <row r="1092" spans="1:8" ht="1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1966</v>
      </c>
    </row>
    <row r="1093" spans="1:8" ht="1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1966</v>
      </c>
    </row>
    <row r="1094" spans="1:8" ht="1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33</v>
      </c>
    </row>
    <row r="1183" spans="1:8" ht="1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33</v>
      </c>
    </row>
    <row r="1184" spans="1:8" ht="1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292</v>
      </c>
    </row>
    <row r="1187" spans="1:8" ht="1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292</v>
      </c>
    </row>
    <row r="1188" spans="1:8" ht="1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325</v>
      </c>
    </row>
    <row r="1195" spans="1:8" ht="1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325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34">
      <selection activeCell="B60" sqref="B6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24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-59976</v>
      </c>
      <c r="H28" s="565">
        <f>SUM(H29:H31)</f>
        <v>-56402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-59976</v>
      </c>
      <c r="H30" s="187">
        <v>-56402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724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-3574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-59252</v>
      </c>
      <c r="H34" s="567">
        <f>H28+H32+H33</f>
        <v>-59976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4435</v>
      </c>
      <c r="H37" s="569">
        <f>H26+H18+H34</f>
        <v>3711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3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27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327</v>
      </c>
      <c r="D59" s="187">
        <v>73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201</v>
      </c>
      <c r="H61" s="565">
        <f>SUM(H62:H68)</f>
        <v>64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327</v>
      </c>
      <c r="D65" s="567">
        <f>SUM(D59:D64)</f>
        <v>73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10</v>
      </c>
      <c r="H66" s="187">
        <v>16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191</v>
      </c>
      <c r="H68" s="187">
        <v>48</v>
      </c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f>1468+498</f>
        <v>1966</v>
      </c>
      <c r="H69" s="187">
        <f>467+1469</f>
        <v>1936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v>325</v>
      </c>
      <c r="H70" s="187">
        <v>33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2492</v>
      </c>
      <c r="H71" s="567">
        <f>H59+H60+H61+H69+H70</f>
        <v>2033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2462</v>
      </c>
      <c r="D75" s="187">
        <v>1229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2462</v>
      </c>
      <c r="D76" s="567">
        <f>SUM(D68:D75)</f>
        <v>1229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2492</v>
      </c>
      <c r="H79" s="569">
        <f>H71+H73+H75+H77</f>
        <v>2033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4082</v>
      </c>
      <c r="D84" s="187">
        <v>4012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4082</v>
      </c>
      <c r="D85" s="567">
        <f>D84+D83+D79</f>
        <v>4012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44</v>
      </c>
      <c r="D89" s="187">
        <v>403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44</v>
      </c>
      <c r="D92" s="567">
        <f>SUM(D88:D91)</f>
        <v>403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6915</v>
      </c>
      <c r="D94" s="571">
        <f>D65+D76+D85+D92+D93</f>
        <v>5717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6927</v>
      </c>
      <c r="D95" s="573">
        <f>D94+D56</f>
        <v>5744</v>
      </c>
      <c r="E95" s="220" t="s">
        <v>916</v>
      </c>
      <c r="F95" s="476" t="s">
        <v>268</v>
      </c>
      <c r="G95" s="572">
        <f>G37+G40+G56+G79</f>
        <v>6927</v>
      </c>
      <c r="H95" s="573">
        <f>H37+H40+H56+H79</f>
        <v>5744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44314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971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6" sqref="B56:E5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2939</v>
      </c>
      <c r="D12" s="308">
        <v>12960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2458</v>
      </c>
      <c r="D13" s="308">
        <v>15018</v>
      </c>
      <c r="E13" s="185" t="s">
        <v>281</v>
      </c>
      <c r="F13" s="231" t="s">
        <v>282</v>
      </c>
      <c r="G13" s="307"/>
      <c r="H13" s="308">
        <v>77</v>
      </c>
    </row>
    <row r="14" spans="1:8" ht="15">
      <c r="A14" s="185" t="s">
        <v>283</v>
      </c>
      <c r="B14" s="181" t="s">
        <v>284</v>
      </c>
      <c r="C14" s="307"/>
      <c r="D14" s="308">
        <v>592</v>
      </c>
      <c r="E14" s="236" t="s">
        <v>285</v>
      </c>
      <c r="F14" s="231" t="s">
        <v>286</v>
      </c>
      <c r="G14" s="307">
        <v>7406</v>
      </c>
      <c r="H14" s="308">
        <v>34003</v>
      </c>
    </row>
    <row r="15" spans="1:8" ht="15">
      <c r="A15" s="185" t="s">
        <v>287</v>
      </c>
      <c r="B15" s="181" t="s">
        <v>288</v>
      </c>
      <c r="C15" s="307">
        <v>704</v>
      </c>
      <c r="D15" s="308">
        <v>4007</v>
      </c>
      <c r="E15" s="236" t="s">
        <v>79</v>
      </c>
      <c r="F15" s="231" t="s">
        <v>289</v>
      </c>
      <c r="G15" s="307">
        <v>100</v>
      </c>
      <c r="H15" s="308">
        <v>72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7506</v>
      </c>
      <c r="H16" s="598">
        <f>SUM(H12:H15)</f>
        <v>34152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363</v>
      </c>
      <c r="D19" s="308">
        <f>356+310</f>
        <v>666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356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6464</v>
      </c>
      <c r="D22" s="598">
        <f>SUM(D12:D18)+D19</f>
        <v>33243</v>
      </c>
      <c r="E22" s="185" t="s">
        <v>309</v>
      </c>
      <c r="F22" s="228" t="s">
        <v>310</v>
      </c>
      <c r="G22" s="307">
        <v>10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88</v>
      </c>
      <c r="H24" s="308">
        <v>68</v>
      </c>
    </row>
    <row r="25" spans="1:8" ht="30.75">
      <c r="A25" s="185" t="s">
        <v>316</v>
      </c>
      <c r="B25" s="228" t="s">
        <v>317</v>
      </c>
      <c r="C25" s="307"/>
      <c r="D25" s="308">
        <v>242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110</v>
      </c>
      <c r="D26" s="308">
        <f>151+4085</f>
        <v>4236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98</v>
      </c>
      <c r="H27" s="598">
        <f>SUM(H22:H26)</f>
        <v>68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110</v>
      </c>
      <c r="D29" s="598">
        <f>SUM(D25:D28)</f>
        <v>4478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6574</v>
      </c>
      <c r="D31" s="604">
        <f>D29+D22</f>
        <v>37721</v>
      </c>
      <c r="E31" s="242" t="s">
        <v>800</v>
      </c>
      <c r="F31" s="257" t="s">
        <v>331</v>
      </c>
      <c r="G31" s="244">
        <f>G16+G18+G27</f>
        <v>7604</v>
      </c>
      <c r="H31" s="245">
        <f>H16+H18+H27</f>
        <v>34220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1030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3501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6574</v>
      </c>
      <c r="D36" s="606">
        <f>D31-D34+D35</f>
        <v>37721</v>
      </c>
      <c r="E36" s="253" t="s">
        <v>346</v>
      </c>
      <c r="F36" s="247" t="s">
        <v>347</v>
      </c>
      <c r="G36" s="258">
        <f>G35-G34+G31</f>
        <v>7604</v>
      </c>
      <c r="H36" s="259">
        <f>H35-H34+H31</f>
        <v>34220</v>
      </c>
    </row>
    <row r="37" spans="1:8" ht="15.75">
      <c r="A37" s="252" t="s">
        <v>348</v>
      </c>
      <c r="B37" s="222" t="s">
        <v>349</v>
      </c>
      <c r="C37" s="603">
        <f>IF((G36-C36)&gt;0,G36-C36,0)</f>
        <v>1030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3501</v>
      </c>
    </row>
    <row r="38" spans="1:8" ht="15.75">
      <c r="A38" s="225" t="s">
        <v>352</v>
      </c>
      <c r="B38" s="229" t="s">
        <v>353</v>
      </c>
      <c r="C38" s="597">
        <f>C39+C40+C41</f>
        <v>306</v>
      </c>
      <c r="D38" s="598">
        <f>D39+D40+D41</f>
        <v>73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306</v>
      </c>
      <c r="D40" s="308">
        <v>73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724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3574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724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3574</v>
      </c>
    </row>
    <row r="45" spans="1:8" ht="15.75" thickBot="1">
      <c r="A45" s="261" t="s">
        <v>371</v>
      </c>
      <c r="B45" s="262" t="s">
        <v>372</v>
      </c>
      <c r="C45" s="599">
        <f>C36+C38+C42</f>
        <v>7604</v>
      </c>
      <c r="D45" s="600">
        <f>D36+D38+D42</f>
        <v>37794</v>
      </c>
      <c r="E45" s="261" t="s">
        <v>373</v>
      </c>
      <c r="F45" s="263" t="s">
        <v>374</v>
      </c>
      <c r="G45" s="599">
        <f>G42+G36</f>
        <v>7604</v>
      </c>
      <c r="H45" s="600">
        <f>H42+H36</f>
        <v>37794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44314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4" sqref="B54:E5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6844</v>
      </c>
      <c r="D11" s="187">
        <v>42174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-6268</v>
      </c>
      <c r="D12" s="187">
        <v>-35091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-89</v>
      </c>
      <c r="D14" s="187">
        <v>-3689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</v>
      </c>
      <c r="D15" s="187">
        <v>-681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-8</v>
      </c>
      <c r="D16" s="187">
        <v>-50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-871</v>
      </c>
      <c r="D20" s="187">
        <v>-2377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-403</v>
      </c>
      <c r="D21" s="628">
        <f>SUM(D11:D20)</f>
        <v>286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>
        <v>-256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112</v>
      </c>
      <c r="D24" s="187">
        <v>67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-42</v>
      </c>
      <c r="D25" s="187">
        <v>-11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80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>
        <v>-12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>
        <v>-192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>
        <v>-3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-6</v>
      </c>
      <c r="D32" s="187">
        <v>-27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64</v>
      </c>
      <c r="D33" s="628">
        <f>SUM(D23:D32)</f>
        <v>-354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>
        <v>1191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-16</v>
      </c>
      <c r="D38" s="187">
        <v>-892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>
        <v>-385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-4</v>
      </c>
      <c r="D40" s="187">
        <v>-92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>
        <v>-25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-20</v>
      </c>
      <c r="D43" s="630">
        <f>SUM(D35:D42)</f>
        <v>-203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-359</v>
      </c>
      <c r="D44" s="298">
        <f>D43+D33+D21</f>
        <v>-271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403</v>
      </c>
      <c r="D45" s="300">
        <v>674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44</v>
      </c>
      <c r="D46" s="302">
        <f>D45+D44</f>
        <v>403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44</v>
      </c>
      <c r="D47" s="289">
        <v>403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44314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971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49" sqref="I4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-59976</v>
      </c>
      <c r="K13" s="554"/>
      <c r="L13" s="553">
        <f>SUM(C13:K13)</f>
        <v>3711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-59976</v>
      </c>
      <c r="K17" s="622">
        <f t="shared" si="2"/>
        <v>0</v>
      </c>
      <c r="L17" s="553">
        <f t="shared" si="1"/>
        <v>3711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724</v>
      </c>
      <c r="J18" s="553">
        <f>+'1-Баланс'!G33</f>
        <v>0</v>
      </c>
      <c r="K18" s="554"/>
      <c r="L18" s="553">
        <f t="shared" si="1"/>
        <v>724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724</v>
      </c>
      <c r="J31" s="622">
        <f t="shared" si="6"/>
        <v>-59976</v>
      </c>
      <c r="K31" s="622">
        <f t="shared" si="6"/>
        <v>0</v>
      </c>
      <c r="L31" s="553">
        <f t="shared" si="1"/>
        <v>4435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724</v>
      </c>
      <c r="J34" s="556">
        <f t="shared" si="7"/>
        <v>-59976</v>
      </c>
      <c r="K34" s="556">
        <f t="shared" si="7"/>
        <v>0</v>
      </c>
      <c r="L34" s="620">
        <f t="shared" si="1"/>
        <v>4435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44314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C49" sqref="C49:I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2883</v>
      </c>
      <c r="E13" s="319"/>
      <c r="F13" s="319">
        <f>38+128</f>
        <v>166</v>
      </c>
      <c r="G13" s="320">
        <f t="shared" si="2"/>
        <v>2717</v>
      </c>
      <c r="H13" s="319"/>
      <c r="I13" s="319"/>
      <c r="J13" s="320">
        <f t="shared" si="3"/>
        <v>2717</v>
      </c>
      <c r="K13" s="319">
        <v>2883</v>
      </c>
      <c r="L13" s="319"/>
      <c r="M13" s="319">
        <f>38+128</f>
        <v>166</v>
      </c>
      <c r="N13" s="320">
        <f t="shared" si="4"/>
        <v>2717</v>
      </c>
      <c r="O13" s="319"/>
      <c r="P13" s="319"/>
      <c r="Q13" s="320">
        <f t="shared" si="0"/>
        <v>2717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20</v>
      </c>
      <c r="E14" s="319"/>
      <c r="F14" s="319">
        <v>11</v>
      </c>
      <c r="G14" s="320">
        <f t="shared" si="2"/>
        <v>9</v>
      </c>
      <c r="H14" s="319"/>
      <c r="I14" s="319"/>
      <c r="J14" s="320">
        <f t="shared" si="3"/>
        <v>9</v>
      </c>
      <c r="K14" s="319">
        <v>20</v>
      </c>
      <c r="L14" s="319"/>
      <c r="M14" s="319">
        <v>11</v>
      </c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2913</v>
      </c>
      <c r="E19" s="321">
        <f>SUM(E11:E18)</f>
        <v>0</v>
      </c>
      <c r="F19" s="321">
        <f>SUM(F11:F18)</f>
        <v>177</v>
      </c>
      <c r="G19" s="320">
        <f t="shared" si="2"/>
        <v>2736</v>
      </c>
      <c r="H19" s="321">
        <f>SUM(H11:H18)</f>
        <v>0</v>
      </c>
      <c r="I19" s="321">
        <f>SUM(I11:I18)</f>
        <v>0</v>
      </c>
      <c r="J19" s="320">
        <f t="shared" si="3"/>
        <v>2736</v>
      </c>
      <c r="K19" s="321">
        <f>SUM(K11:K18)</f>
        <v>2913</v>
      </c>
      <c r="L19" s="321">
        <f>SUM(L11:L18)</f>
        <v>0</v>
      </c>
      <c r="M19" s="321">
        <f>SUM(M11:M18)</f>
        <v>177</v>
      </c>
      <c r="N19" s="320">
        <f t="shared" si="4"/>
        <v>2736</v>
      </c>
      <c r="O19" s="321">
        <f>SUM(O11:O18)</f>
        <v>0</v>
      </c>
      <c r="P19" s="321">
        <f>SUM(P11:P18)</f>
        <v>0</v>
      </c>
      <c r="Q19" s="320">
        <f t="shared" si="0"/>
        <v>2736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/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2913</v>
      </c>
      <c r="E42" s="340">
        <f>E19+E20+E21+E27+E40+E41</f>
        <v>0</v>
      </c>
      <c r="F42" s="340">
        <f aca="true" t="shared" si="11" ref="F42:R42">F19+F20+F21+F27+F40+F41</f>
        <v>177</v>
      </c>
      <c r="G42" s="340">
        <f t="shared" si="11"/>
        <v>2736</v>
      </c>
      <c r="H42" s="340">
        <f t="shared" si="11"/>
        <v>0</v>
      </c>
      <c r="I42" s="340">
        <f t="shared" si="11"/>
        <v>0</v>
      </c>
      <c r="J42" s="340">
        <f t="shared" si="11"/>
        <v>2736</v>
      </c>
      <c r="K42" s="340">
        <f t="shared" si="11"/>
        <v>2913</v>
      </c>
      <c r="L42" s="340">
        <f t="shared" si="11"/>
        <v>0</v>
      </c>
      <c r="M42" s="340">
        <f t="shared" si="11"/>
        <v>177</v>
      </c>
      <c r="N42" s="340">
        <f t="shared" si="11"/>
        <v>2736</v>
      </c>
      <c r="O42" s="340">
        <f t="shared" si="11"/>
        <v>0</v>
      </c>
      <c r="P42" s="340">
        <f t="shared" si="11"/>
        <v>0</v>
      </c>
      <c r="Q42" s="340">
        <f t="shared" si="11"/>
        <v>2736</v>
      </c>
      <c r="R42" s="341">
        <f t="shared" si="11"/>
        <v>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44314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971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6" sqref="B116:F11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/>
      <c r="E23" s="433">
        <f t="shared" si="0"/>
        <v>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1869</v>
      </c>
      <c r="D30" s="359">
        <v>1869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424</v>
      </c>
      <c r="D31" s="359">
        <v>424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150</v>
      </c>
      <c r="D32" s="359">
        <v>150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4100</v>
      </c>
      <c r="D40" s="353">
        <f>SUM(D41:D44)</f>
        <v>4100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f>168+3932</f>
        <v>4100</v>
      </c>
      <c r="D44" s="359">
        <v>4100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6544</v>
      </c>
      <c r="D45" s="429">
        <f>D26+D30+D31+D33+D32+D34+D35+D40</f>
        <v>6544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6546</v>
      </c>
      <c r="D46" s="435">
        <f>D45+D23+D21+D11</f>
        <v>6544</v>
      </c>
      <c r="E46" s="436">
        <f>E45+E23+E21+E11</f>
        <v>2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11</v>
      </c>
      <c r="D73" s="128">
        <f>SUM(D74:D76)</f>
        <v>11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11</v>
      </c>
      <c r="D76" s="188">
        <v>11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1673</v>
      </c>
      <c r="D87" s="125">
        <f>SUM(D88:D92)+D96</f>
        <v>1673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225</v>
      </c>
      <c r="D88" s="188">
        <v>225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1246</v>
      </c>
      <c r="D89" s="188">
        <v>1246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202</v>
      </c>
      <c r="D90" s="188">
        <v>202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f>9+273</f>
        <v>282</v>
      </c>
      <c r="D97" s="188">
        <f>9+273</f>
        <v>282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1966</v>
      </c>
      <c r="D98" s="424">
        <f>D87+D82+D77+D73+D97</f>
        <v>1966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1966</v>
      </c>
      <c r="D99" s="418">
        <f>D98+D70+D68</f>
        <v>1966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>
        <v>33</v>
      </c>
      <c r="D106" s="271">
        <v>292</v>
      </c>
      <c r="E106" s="271"/>
      <c r="F106" s="414">
        <f>C106+D106-E106</f>
        <v>325</v>
      </c>
    </row>
    <row r="107" spans="1:6" ht="16.5" thickBot="1">
      <c r="A107" s="409" t="s">
        <v>752</v>
      </c>
      <c r="B107" s="415" t="s">
        <v>753</v>
      </c>
      <c r="C107" s="416">
        <f>SUM(C104:C106)</f>
        <v>33</v>
      </c>
      <c r="D107" s="416">
        <f>SUM(D104:D106)</f>
        <v>292</v>
      </c>
      <c r="E107" s="416">
        <f>SUM(E104:E106)</f>
        <v>0</v>
      </c>
      <c r="F107" s="417">
        <f>SUM(F104:F106)</f>
        <v>325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44314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6" sqref="B36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44314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6927</v>
      </c>
      <c r="D6" s="644">
        <f aca="true" t="shared" si="0" ref="D6:D15">C6-E6</f>
        <v>0</v>
      </c>
      <c r="E6" s="643">
        <f>'1-Баланс'!G95</f>
        <v>6927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4435</v>
      </c>
      <c r="D7" s="644">
        <f t="shared" si="0"/>
        <v>-48017</v>
      </c>
      <c r="E7" s="643">
        <f>'1-Баланс'!G18</f>
        <v>52452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724</v>
      </c>
      <c r="D8" s="644">
        <f t="shared" si="0"/>
        <v>0</v>
      </c>
      <c r="E8" s="643">
        <f>ABS('2-Отчет за доходите'!C44)-ABS('2-Отчет за доходите'!G44)</f>
        <v>724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403</v>
      </c>
      <c r="D9" s="644">
        <f t="shared" si="0"/>
        <v>0</v>
      </c>
      <c r="E9" s="643">
        <f>'3-Отчет за паричния поток'!C45</f>
        <v>403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44</v>
      </c>
      <c r="D10" s="644">
        <f t="shared" si="0"/>
        <v>0</v>
      </c>
      <c r="E10" s="643">
        <f>'3-Отчет за паричния поток'!C46</f>
        <v>44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4435</v>
      </c>
      <c r="D11" s="644">
        <f t="shared" si="0"/>
        <v>0</v>
      </c>
      <c r="E11" s="643">
        <f>'4-Отчет за собствения капитал'!L34</f>
        <v>4435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2021-04-28T10:26:51Z</cp:lastPrinted>
  <dcterms:created xsi:type="dcterms:W3CDTF">2006-09-16T00:00:00Z</dcterms:created>
  <dcterms:modified xsi:type="dcterms:W3CDTF">2021-04-28T10:28:44Z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-1524958136</vt:i4>
  </property>
  <property fmtid="{D5CDD505-2E9C-101B-9397-08002B2CF9AE}" pid="3" name="_NewReviewCycle">
    <vt:lpwstr/>
  </property>
  <property fmtid="{D5CDD505-2E9C-101B-9397-08002B2CF9AE}" pid="4" name="_EmailSubject">
    <vt:lpwstr>doklad</vt:lpwstr>
  </property>
  <property fmtid="{D5CDD505-2E9C-101B-9397-08002B2CF9AE}" pid="5" name="_AuthorEmail">
    <vt:lpwstr>eatanasov@velesaudit.com</vt:lpwstr>
  </property>
  <property fmtid="{D5CDD505-2E9C-101B-9397-08002B2CF9AE}" pid="6" name="_AuthorEmailDisplayName">
    <vt:lpwstr>eatanasov@velesaudit.com</vt:lpwstr>
  </property>
  <property fmtid="{D5CDD505-2E9C-101B-9397-08002B2CF9AE}" pid="7" name="_ReviewingToolsShownOnce">
    <vt:lpwstr/>
  </property>
</Properties>
</file>